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jeanson\Documents\2018_July18_Docs_Oct1\_2021_NewFilesToSaveOnAiGLaptop\HiddenHistory_NextBooks\AMR_Book\SupplementalTables\"/>
    </mc:Choice>
  </mc:AlternateContent>
  <xr:revisionPtr revIDLastSave="0" documentId="13_ncr:1_{1D8FC0F0-FF70-4067-B7AE-59C49C4A4491}" xr6:coauthVersionLast="47" xr6:coauthVersionMax="47" xr10:uidLastSave="{00000000-0000-0000-0000-000000000000}"/>
  <bookViews>
    <workbookView xWindow="-110" yWindow="-110" windowWidth="19420" windowHeight="10420" xr2:uid="{626338F7-6477-42A0-BA7E-8816794FC3B0}"/>
  </bookViews>
  <sheets>
    <sheet name="Methods" sheetId="4" r:id="rId1"/>
    <sheet name="ShowWork" sheetId="3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3" l="1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F6" i="3"/>
  <c r="N6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O6" i="3"/>
  <c r="E4" i="3"/>
  <c r="F4" i="3"/>
  <c r="N4" i="3"/>
  <c r="O4" i="3"/>
  <c r="E3" i="3"/>
  <c r="B3" i="3"/>
  <c r="B4" i="3"/>
  <c r="F3" i="3"/>
  <c r="N3" i="3"/>
  <c r="K3" i="3"/>
  <c r="K4" i="3"/>
  <c r="O3" i="3"/>
  <c r="B23" i="3"/>
  <c r="A23" i="3"/>
</calcChain>
</file>

<file path=xl/sharedStrings.xml><?xml version="1.0" encoding="utf-8"?>
<sst xmlns="http://schemas.openxmlformats.org/spreadsheetml/2006/main" count="61" uniqueCount="40">
  <si>
    <t>Node</t>
  </si>
  <si>
    <t>9586_Waranka</t>
  </si>
  <si>
    <t>Nivh2</t>
  </si>
  <si>
    <t>Uyghur1</t>
  </si>
  <si>
    <t>Kalmyk2</t>
  </si>
  <si>
    <t>Buryat1</t>
  </si>
  <si>
    <t>Hazara1</t>
  </si>
  <si>
    <t>Hazara3</t>
  </si>
  <si>
    <t>Kazakh1</t>
  </si>
  <si>
    <t>Karakalpak3</t>
  </si>
  <si>
    <t>TomskTatar</t>
  </si>
  <si>
    <t>Kalmyk1</t>
  </si>
  <si>
    <t>Xibo_SGDP</t>
  </si>
  <si>
    <t>Even_SGDP</t>
  </si>
  <si>
    <t>Chipewyan_SGDP</t>
  </si>
  <si>
    <t>Kazakh2</t>
  </si>
  <si>
    <t>Individual</t>
  </si>
  <si>
    <t>MAX Date</t>
  </si>
  <si>
    <t>MIN Date</t>
  </si>
  <si>
    <t>("Root" = where L1373 splits from F2645)</t>
  </si>
  <si>
    <t>L1373</t>
  </si>
  <si>
    <t>B473</t>
  </si>
  <si>
    <t>Notes</t>
  </si>
  <si>
    <t>(calendar dates)</t>
  </si>
  <si>
    <t>(years before present)</t>
  </si>
  <si>
    <t>F1699</t>
  </si>
  <si>
    <t>B473 to P39</t>
  </si>
  <si>
    <t>Root to Tip (R2T)</t>
  </si>
  <si>
    <t>Root to Node (R2N)</t>
  </si>
  <si>
    <t>Dates for node 740 in Jeanson (2022) Supplemental Figure 1 tree (&lt;www.answersingenesis.org/go/traced&gt;) drawn from Supplemental Table 5 (&lt;www.answersingenesis.org/go/traced&gt;):</t>
  </si>
  <si>
    <r>
      <t xml:space="preserve">Pinotti et al. 2019 are one of the few published datasets that display the raw branch lengths for the Native American haplogroup </t>
    </r>
    <r>
      <rPr>
        <i/>
        <sz val="12"/>
        <color theme="1"/>
        <rFont val="Times New Roman"/>
        <family val="1"/>
      </rPr>
      <t>C-P39</t>
    </r>
    <r>
      <rPr>
        <sz val="12"/>
        <color theme="1"/>
        <rFont val="Times New Roman"/>
        <family val="1"/>
      </rPr>
      <t xml:space="preserve"> (see their figure S1). I calculated the range of dates for the Pinotti et al. (2019) haplogroup </t>
    </r>
    <r>
      <rPr>
        <i/>
        <sz val="12"/>
        <color theme="1"/>
        <rFont val="Times New Roman"/>
        <family val="1"/>
      </rPr>
      <t>C-P39</t>
    </r>
    <r>
      <rPr>
        <sz val="12"/>
        <color theme="1"/>
        <rFont val="Times New Roman"/>
        <family val="1"/>
      </rPr>
      <t xml:space="preserve"> using a version of the same methods I applied to the Bergstrom et al. (2020) dataset in Jeanson (2022).</t>
    </r>
  </si>
  <si>
    <t>However, Pinotti et al. (2019) does not display branch lengths for the entire tree. I could not calculate dates from the true root I defined in Jeanson (2022). Instead, I found an equivalent reference node in the Jeanson (2022) Supplemental Table 5 dataset, and used this node as the reference point/“root.”</t>
  </si>
  <si>
    <t>My methods and logic were as follows:</t>
  </si>
  <si>
    <r>
      <t xml:space="preserve">-Pinotti et al. (2019) branch </t>
    </r>
    <r>
      <rPr>
        <i/>
        <sz val="12"/>
        <color theme="1"/>
        <rFont val="Times New Roman"/>
        <family val="1"/>
      </rPr>
      <t>C-P39</t>
    </r>
    <r>
      <rPr>
        <sz val="12"/>
        <color theme="1"/>
        <rFont val="Times New Roman"/>
        <family val="1"/>
      </rPr>
      <t xml:space="preserve"> (see their figure S1) is downstream of </t>
    </r>
    <r>
      <rPr>
        <i/>
        <sz val="12"/>
        <color theme="1"/>
        <rFont val="Times New Roman"/>
        <family val="1"/>
      </rPr>
      <t>C-L1373</t>
    </r>
    <r>
      <rPr>
        <sz val="12"/>
        <color theme="1"/>
        <rFont val="Times New Roman"/>
        <family val="1"/>
      </rPr>
      <t xml:space="preserve">, which is downstream of </t>
    </r>
    <r>
      <rPr>
        <i/>
        <sz val="12"/>
        <color theme="1"/>
        <rFont val="Times New Roman"/>
        <family val="1"/>
      </rPr>
      <t>C-M217</t>
    </r>
    <r>
      <rPr>
        <sz val="12"/>
        <color theme="1"/>
        <rFont val="Times New Roman"/>
        <family val="1"/>
      </rPr>
      <t>.</t>
    </r>
  </si>
  <si>
    <r>
      <t xml:space="preserve">-Pinotti et al. (2019) branch </t>
    </r>
    <r>
      <rPr>
        <i/>
        <sz val="12"/>
        <color theme="1"/>
        <rFont val="Times New Roman"/>
        <family val="1"/>
      </rPr>
      <t>C-M217</t>
    </r>
    <r>
      <rPr>
        <sz val="12"/>
        <color theme="1"/>
        <rFont val="Times New Roman"/>
        <family val="1"/>
      </rPr>
      <t xml:space="preserve"> also gives rise to </t>
    </r>
    <r>
      <rPr>
        <i/>
        <sz val="12"/>
        <color theme="1"/>
        <rFont val="Times New Roman"/>
        <family val="1"/>
      </rPr>
      <t>C-F2645</t>
    </r>
    <r>
      <rPr>
        <sz val="12"/>
        <color theme="1"/>
        <rFont val="Times New Roman"/>
        <family val="1"/>
      </rPr>
      <t>.</t>
    </r>
  </si>
  <si>
    <r>
      <t xml:space="preserve">-In the FTDNA Discover tree of living men, the split between </t>
    </r>
    <r>
      <rPr>
        <i/>
        <sz val="12"/>
        <color theme="1"/>
        <rFont val="Times New Roman"/>
        <family val="1"/>
      </rPr>
      <t>C-F2645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C-F1067</t>
    </r>
    <r>
      <rPr>
        <sz val="12"/>
        <color theme="1"/>
        <rFont val="Times New Roman"/>
        <family val="1"/>
      </rPr>
      <t xml:space="preserve">) and </t>
    </r>
    <r>
      <rPr>
        <i/>
        <sz val="12"/>
        <color theme="1"/>
        <rFont val="Times New Roman"/>
        <family val="1"/>
      </rPr>
      <t>C-L1373</t>
    </r>
    <r>
      <rPr>
        <sz val="12"/>
        <color theme="1"/>
        <rFont val="Times New Roman"/>
        <family val="1"/>
      </rPr>
      <t xml:space="preserve"> (</t>
    </r>
    <r>
      <rPr>
        <i/>
        <sz val="12"/>
        <color theme="1"/>
        <rFont val="Times New Roman"/>
        <family val="1"/>
      </rPr>
      <t>C-F3977</t>
    </r>
    <r>
      <rPr>
        <sz val="12"/>
        <color theme="1"/>
        <rFont val="Times New Roman"/>
        <family val="1"/>
      </rPr>
      <t xml:space="preserve">) is the deepest split in </t>
    </r>
    <r>
      <rPr>
        <i/>
        <sz val="12"/>
        <color theme="1"/>
        <rFont val="Times New Roman"/>
        <family val="1"/>
      </rPr>
      <t>C-M217</t>
    </r>
    <r>
      <rPr>
        <sz val="12"/>
        <color theme="1"/>
        <rFont val="Times New Roman"/>
        <family val="1"/>
      </rPr>
      <t>.</t>
    </r>
  </si>
  <si>
    <r>
      <t xml:space="preserve">-In the Bergstrom et al. (2020) dataset, which was the basis for Supplemental Figure 1 and Supplemental Table 5 in Jeanson (2022), the deepest split in the presumed </t>
    </r>
    <r>
      <rPr>
        <i/>
        <sz val="12"/>
        <color theme="1"/>
        <rFont val="Times New Roman"/>
        <family val="1"/>
      </rPr>
      <t>C-M217</t>
    </r>
    <r>
      <rPr>
        <sz val="12"/>
        <color theme="1"/>
        <rFont val="Times New Roman"/>
        <family val="1"/>
      </rPr>
      <t xml:space="preserve"> branch is node 740.</t>
    </r>
  </si>
  <si>
    <t>-The range of dates Jeanson (2022) calculated for node 740 is 377 B.C. to A.D. 101.</t>
  </si>
  <si>
    <r>
      <t xml:space="preserve">-I used this range of dates for the Pinotti et al. (2019) figure S1 split between </t>
    </r>
    <r>
      <rPr>
        <i/>
        <sz val="12"/>
        <color theme="1"/>
        <rFont val="Times New Roman"/>
        <family val="1"/>
      </rPr>
      <t>C-L1373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C-F2645</t>
    </r>
    <r>
      <rPr>
        <sz val="12"/>
        <color theme="1"/>
        <rFont val="Times New Roman"/>
        <family val="1"/>
      </rPr>
      <t>.</t>
    </r>
  </si>
  <si>
    <t>-The "ShowWork" sheet contains the details of the formulas for converting branch lengths to dates, using the same MAX/MIN method of Jeanson (2022) in Supplemental Table 5 (see &lt;www.answersingenesis.org/go/traced&gt; for Supplemental Figure 1 and Supplemental Table 5 of Jeanson (2022)).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</si>
</sst>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 applyNumberFormat="1"/>
    <xf numFmtId="0" fontId="1" fillId="0" borderId="0" xfId="0" applyFont="1"/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vertical="center" wrapText="1"/>
    </xf>
    <xf numFmtId="0" fontId="4" fillId="0" borderId="0" xfId="0" quotePrefix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ED1D7-CBB2-4F95-8B2C-9703FF33BAAB}">
  <dimension ref="A1:A12"/>
  <sheetViews>
    <sheetView tabSelected="1" zoomScale="70" zoomScaleNormal="70" workbookViewId="0">
      <selection activeCell="H1" sqref="H1"/>
    </sheetView>
  </sheetViews>
  <sheetFormatPr defaultRowHeight="14.5" x14ac:dyDescent="0.35"/>
  <cols>
    <col min="1" max="1" width="102.453125" customWidth="1"/>
  </cols>
  <sheetData>
    <row r="1" spans="1:1" ht="62" x14ac:dyDescent="0.35">
      <c r="A1" s="5" t="s">
        <v>30</v>
      </c>
    </row>
    <row r="2" spans="1:1" ht="15.5" x14ac:dyDescent="0.35">
      <c r="A2" s="5"/>
    </row>
    <row r="3" spans="1:1" ht="46.5" x14ac:dyDescent="0.35">
      <c r="A3" s="5" t="s">
        <v>31</v>
      </c>
    </row>
    <row r="4" spans="1:1" ht="15.5" x14ac:dyDescent="0.35">
      <c r="A4" s="5"/>
    </row>
    <row r="5" spans="1:1" ht="15.5" x14ac:dyDescent="0.35">
      <c r="A5" s="5" t="s">
        <v>32</v>
      </c>
    </row>
    <row r="6" spans="1:1" ht="31" x14ac:dyDescent="0.35">
      <c r="A6" s="6" t="s">
        <v>33</v>
      </c>
    </row>
    <row r="7" spans="1:1" ht="15.5" x14ac:dyDescent="0.35">
      <c r="A7" s="6" t="s">
        <v>34</v>
      </c>
    </row>
    <row r="8" spans="1:1" ht="31" x14ac:dyDescent="0.35">
      <c r="A8" s="6" t="s">
        <v>35</v>
      </c>
    </row>
    <row r="9" spans="1:1" ht="31" x14ac:dyDescent="0.35">
      <c r="A9" s="6" t="s">
        <v>36</v>
      </c>
    </row>
    <row r="10" spans="1:1" ht="15.5" x14ac:dyDescent="0.35">
      <c r="A10" s="6" t="s">
        <v>37</v>
      </c>
    </row>
    <row r="11" spans="1:1" ht="15.5" x14ac:dyDescent="0.35">
      <c r="A11" s="6" t="s">
        <v>38</v>
      </c>
    </row>
    <row r="12" spans="1:1" ht="46.5" x14ac:dyDescent="0.35">
      <c r="A12" s="6" t="s">
        <v>39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45C59-4663-47FB-AB2B-4B9E1C2E1D23}">
  <dimension ref="A1:O23"/>
  <sheetViews>
    <sheetView zoomScale="70" zoomScaleNormal="70" workbookViewId="0">
      <selection activeCell="F24" sqref="F24"/>
    </sheetView>
  </sheetViews>
  <sheetFormatPr defaultRowHeight="14.5" x14ac:dyDescent="0.35"/>
  <cols>
    <col min="1" max="1" width="19" bestFit="1" customWidth="1"/>
    <col min="2" max="2" width="15.7265625" customWidth="1"/>
    <col min="3" max="3" width="11.36328125" customWidth="1"/>
    <col min="4" max="4" width="10.54296875" bestFit="1" customWidth="1"/>
    <col min="5" max="5" width="17.26953125" bestFit="1" customWidth="1"/>
    <col min="10" max="10" width="16.08984375" customWidth="1"/>
    <col min="11" max="11" width="15" bestFit="1" customWidth="1"/>
    <col min="13" max="13" width="19" bestFit="1" customWidth="1"/>
    <col min="14" max="14" width="17.26953125" bestFit="1" customWidth="1"/>
  </cols>
  <sheetData>
    <row r="1" spans="1:15" x14ac:dyDescent="0.35">
      <c r="B1" s="4" t="s">
        <v>19</v>
      </c>
    </row>
    <row r="2" spans="1:15" x14ac:dyDescent="0.35">
      <c r="A2" s="2" t="s">
        <v>16</v>
      </c>
      <c r="B2" s="2" t="s">
        <v>27</v>
      </c>
      <c r="D2" s="3" t="s">
        <v>0</v>
      </c>
      <c r="E2" s="2" t="s">
        <v>28</v>
      </c>
      <c r="F2" s="2" t="s">
        <v>17</v>
      </c>
      <c r="J2" s="2" t="s">
        <v>16</v>
      </c>
      <c r="K2" s="2" t="s">
        <v>27</v>
      </c>
      <c r="M2" s="3" t="s">
        <v>0</v>
      </c>
      <c r="N2" s="2" t="s">
        <v>28</v>
      </c>
      <c r="O2" s="2" t="s">
        <v>18</v>
      </c>
    </row>
    <row r="3" spans="1:15" x14ac:dyDescent="0.35">
      <c r="A3" t="s">
        <v>1</v>
      </c>
      <c r="B3">
        <f>83+107</f>
        <v>190</v>
      </c>
      <c r="D3" t="s">
        <v>20</v>
      </c>
      <c r="E3">
        <f>83</f>
        <v>83</v>
      </c>
      <c r="F3" s="1">
        <f>1990-(2367-(E3/(MAX(B3:B17))*2367))</f>
        <v>646.234375</v>
      </c>
      <c r="J3" t="s">
        <v>1</v>
      </c>
      <c r="K3">
        <f>83+107</f>
        <v>190</v>
      </c>
      <c r="M3" t="s">
        <v>20</v>
      </c>
      <c r="N3">
        <f>83</f>
        <v>83</v>
      </c>
      <c r="O3" s="1">
        <f>1950-(1849-(N3/(MAX(K3:K17))*1849))</f>
        <v>900.30729166666674</v>
      </c>
    </row>
    <row r="4" spans="1:15" x14ac:dyDescent="0.35">
      <c r="A4" t="s">
        <v>2</v>
      </c>
      <c r="B4">
        <f>83+1+108</f>
        <v>192</v>
      </c>
      <c r="D4" t="s">
        <v>26</v>
      </c>
      <c r="E4">
        <f>83+1+6+4</f>
        <v>94</v>
      </c>
      <c r="F4" s="1">
        <f>1990-(2367-(E4/(MAX(B16:B17))*2367))</f>
        <v>852.27071823204415</v>
      </c>
      <c r="J4" t="s">
        <v>2</v>
      </c>
      <c r="K4">
        <f>83+1+108</f>
        <v>192</v>
      </c>
      <c r="M4" t="s">
        <v>21</v>
      </c>
      <c r="N4">
        <f>83+1+6+4</f>
        <v>94</v>
      </c>
      <c r="O4" s="1">
        <f>1950-(1849-(N4/(MAX(K16:K17))*1849))</f>
        <v>1061.2541436464089</v>
      </c>
    </row>
    <row r="5" spans="1:15" x14ac:dyDescent="0.35">
      <c r="A5" t="s">
        <v>3</v>
      </c>
      <c r="B5">
        <f>83+1+6+67+6+13</f>
        <v>176</v>
      </c>
      <c r="J5" t="s">
        <v>3</v>
      </c>
      <c r="K5">
        <f>83+1+6+67+6+13</f>
        <v>176</v>
      </c>
    </row>
    <row r="6" spans="1:15" x14ac:dyDescent="0.35">
      <c r="A6" t="s">
        <v>4</v>
      </c>
      <c r="B6">
        <f>83+1+6+67+6+6</f>
        <v>169</v>
      </c>
      <c r="D6" t="s">
        <v>25</v>
      </c>
      <c r="E6">
        <f>83+1+6</f>
        <v>90</v>
      </c>
      <c r="F6" s="1">
        <f>1990-(2367-(E6/(MAX(B5:B17))*2367))</f>
        <v>762.19786096256689</v>
      </c>
      <c r="J6" t="s">
        <v>4</v>
      </c>
      <c r="K6">
        <f>83+1+6+67+6+6</f>
        <v>169</v>
      </c>
      <c r="M6" t="s">
        <v>25</v>
      </c>
      <c r="N6">
        <f>83+1+6</f>
        <v>90</v>
      </c>
      <c r="O6" s="1">
        <f>1950-(1849-(N6/(MAX(K5:K17))*1849))</f>
        <v>990.89304812834223</v>
      </c>
    </row>
    <row r="7" spans="1:15" x14ac:dyDescent="0.35">
      <c r="A7" t="s">
        <v>5</v>
      </c>
      <c r="B7">
        <f>83+1+6+67+10+4</f>
        <v>171</v>
      </c>
      <c r="J7" t="s">
        <v>5</v>
      </c>
      <c r="K7">
        <f>83+1+6+67+10+4</f>
        <v>171</v>
      </c>
    </row>
    <row r="8" spans="1:15" x14ac:dyDescent="0.35">
      <c r="A8" t="s">
        <v>6</v>
      </c>
      <c r="B8">
        <f>83+1+6+67+10+4+3</f>
        <v>174</v>
      </c>
      <c r="J8" t="s">
        <v>6</v>
      </c>
      <c r="K8">
        <f>83+1+6+67+10+4+3</f>
        <v>174</v>
      </c>
    </row>
    <row r="9" spans="1:15" x14ac:dyDescent="0.35">
      <c r="A9" t="s">
        <v>7</v>
      </c>
      <c r="B9">
        <f>83+1+6+67+10+4+4</f>
        <v>175</v>
      </c>
      <c r="J9" t="s">
        <v>7</v>
      </c>
      <c r="K9">
        <f>83+1+6+67+10+4+4</f>
        <v>175</v>
      </c>
    </row>
    <row r="10" spans="1:15" x14ac:dyDescent="0.35">
      <c r="A10" t="s">
        <v>8</v>
      </c>
      <c r="B10">
        <f>83+1+6+73+8+2+6+4</f>
        <v>183</v>
      </c>
      <c r="J10" t="s">
        <v>8</v>
      </c>
      <c r="K10">
        <f>83+1+6+73+8+2+6+4</f>
        <v>183</v>
      </c>
    </row>
    <row r="11" spans="1:15" x14ac:dyDescent="0.35">
      <c r="A11" t="s">
        <v>9</v>
      </c>
      <c r="B11">
        <f>83+1+6+73+8+2+6+2</f>
        <v>181</v>
      </c>
      <c r="J11" t="s">
        <v>9</v>
      </c>
      <c r="K11">
        <f>83+1+6+73+8+2+6+2</f>
        <v>181</v>
      </c>
    </row>
    <row r="12" spans="1:15" x14ac:dyDescent="0.35">
      <c r="A12" t="s">
        <v>10</v>
      </c>
      <c r="B12">
        <f>83+1+6+73+8+2+14</f>
        <v>187</v>
      </c>
      <c r="J12" t="s">
        <v>10</v>
      </c>
      <c r="K12">
        <f>83+1+6+73+8+2+14</f>
        <v>187</v>
      </c>
    </row>
    <row r="13" spans="1:15" x14ac:dyDescent="0.35">
      <c r="A13" t="s">
        <v>11</v>
      </c>
      <c r="B13">
        <f>83+1+6+73+8+12</f>
        <v>183</v>
      </c>
      <c r="J13" t="s">
        <v>11</v>
      </c>
      <c r="K13">
        <f>83+1+6+73+8+12</f>
        <v>183</v>
      </c>
    </row>
    <row r="14" spans="1:15" x14ac:dyDescent="0.35">
      <c r="A14" t="s">
        <v>12</v>
      </c>
      <c r="B14">
        <f>83+1+6+73+12+12</f>
        <v>187</v>
      </c>
      <c r="J14" t="s">
        <v>12</v>
      </c>
      <c r="K14">
        <f>83+1+6+73+12+12</f>
        <v>187</v>
      </c>
    </row>
    <row r="15" spans="1:15" x14ac:dyDescent="0.35">
      <c r="A15" t="s">
        <v>13</v>
      </c>
      <c r="B15">
        <f>83+1+6+73+12+10</f>
        <v>185</v>
      </c>
      <c r="J15" t="s">
        <v>13</v>
      </c>
      <c r="K15">
        <f>83+1+6+73+12+10</f>
        <v>185</v>
      </c>
    </row>
    <row r="16" spans="1:15" x14ac:dyDescent="0.35">
      <c r="A16" t="s">
        <v>14</v>
      </c>
      <c r="B16">
        <f>83+1+6+4+79</f>
        <v>173</v>
      </c>
      <c r="J16" t="s">
        <v>14</v>
      </c>
      <c r="K16">
        <f>83+1+6+4+79</f>
        <v>173</v>
      </c>
    </row>
    <row r="17" spans="1:11" x14ac:dyDescent="0.35">
      <c r="A17" t="s">
        <v>15</v>
      </c>
      <c r="B17">
        <f>83+1+6+4+87</f>
        <v>181</v>
      </c>
      <c r="J17" t="s">
        <v>15</v>
      </c>
      <c r="K17">
        <f>83+1+6+4+87</f>
        <v>181</v>
      </c>
    </row>
    <row r="20" spans="1:11" x14ac:dyDescent="0.35">
      <c r="A20" s="2" t="s">
        <v>22</v>
      </c>
    </row>
    <row r="21" spans="1:11" x14ac:dyDescent="0.35">
      <c r="A21" t="s">
        <v>29</v>
      </c>
    </row>
    <row r="22" spans="1:11" x14ac:dyDescent="0.35">
      <c r="A22" s="1">
        <v>-376.79941434846251</v>
      </c>
      <c r="B22" s="1">
        <v>100.76949152542375</v>
      </c>
      <c r="C22" t="s">
        <v>23</v>
      </c>
    </row>
    <row r="23" spans="1:11" x14ac:dyDescent="0.35">
      <c r="A23" s="1">
        <f>1990-A22</f>
        <v>2366.7994143484625</v>
      </c>
      <c r="B23" s="1">
        <f>1950-B22</f>
        <v>1849.2305084745763</v>
      </c>
      <c r="C23" t="s">
        <v>24</v>
      </c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195855BDD1D74C9E9520E1C3C8C771" ma:contentTypeVersion="18" ma:contentTypeDescription="Create a new document." ma:contentTypeScope="" ma:versionID="1d91c043bba5c6452b283d87bd8935c7">
  <xsd:schema xmlns:xsd="http://www.w3.org/2001/XMLSchema" xmlns:xs="http://www.w3.org/2001/XMLSchema" xmlns:p="http://schemas.microsoft.com/office/2006/metadata/properties" xmlns:ns3="2ce9ddcf-5862-4106-a3de-a19db8921fe2" xmlns:ns4="9a707ea0-fbe2-4bce-83ff-154e074ee2a0" targetNamespace="http://schemas.microsoft.com/office/2006/metadata/properties" ma:root="true" ma:fieldsID="34206421f8f0fc0055aaf63bf7a3efb1" ns3:_="" ns4:_="">
    <xsd:import namespace="2ce9ddcf-5862-4106-a3de-a19db8921fe2"/>
    <xsd:import namespace="9a707ea0-fbe2-4bce-83ff-154e074ee2a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e9ddcf-5862-4106-a3de-a19db8921f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707ea0-fbe2-4bce-83ff-154e074ee2a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e9ddcf-5862-4106-a3de-a19db8921fe2" xsi:nil="true"/>
  </documentManagement>
</p:properties>
</file>

<file path=customXml/itemProps1.xml><?xml version="1.0" encoding="utf-8"?>
<ds:datastoreItem xmlns:ds="http://schemas.openxmlformats.org/officeDocument/2006/customXml" ds:itemID="{33AE9A9A-C51A-4D49-A927-7DEE137EA7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e9ddcf-5862-4106-a3de-a19db8921fe2"/>
    <ds:schemaRef ds:uri="9a707ea0-fbe2-4bce-83ff-154e074ee2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170FD2-71AA-4F52-8498-0D057387136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454133-A95D-47F9-99FA-80829D1D6460}">
  <ds:schemaRefs>
    <ds:schemaRef ds:uri="http://schemas.microsoft.com/office/2006/documentManagement/types"/>
    <ds:schemaRef ds:uri="http://purl.org/dc/dcmitype/"/>
    <ds:schemaRef ds:uri="2ce9ddcf-5862-4106-a3de-a19db8921fe2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openxmlformats.org/package/2006/metadata/core-properties"/>
    <ds:schemaRef ds:uri="9a707ea0-fbe2-4bce-83ff-154e074ee2a0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Methods</vt:lpstr>
      <vt:lpstr>ShowWork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Jeanson</dc:creator>
  <cp:lastModifiedBy>Nathaniel Jeanson</cp:lastModifiedBy>
  <dcterms:created xsi:type="dcterms:W3CDTF">2024-08-05T18:57:58Z</dcterms:created>
  <dcterms:modified xsi:type="dcterms:W3CDTF">2024-10-17T19:41:30Z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0x01010049195855BDD1D74C9E9520E1C3C8C771</vt:lpwstr>
  </property>
</Properties>
</file>