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ate1904="1"/>
  <mc:AlternateContent xmlns:mc="http://schemas.openxmlformats.org/markup-compatibility/2006">
    <mc:Choice Requires="x15">
      <x15ac:absPath xmlns:x15ac="http://schemas.microsoft.com/office/spreadsheetml/2010/11/ac" url="C:\Users\njeanson\Documents\2018_July18_Docs_Oct1\Books\2021_NewHistory\BookDrafts_June9_Onward\MaterialsAndMethodsForBook\"/>
    </mc:Choice>
  </mc:AlternateContent>
  <xr:revisionPtr revIDLastSave="0" documentId="13_ncr:1_{20746F08-690A-4951-A7CF-556CF897D476}" xr6:coauthVersionLast="45" xr6:coauthVersionMax="45" xr10:uidLastSave="{00000000-0000-0000-0000-000000000000}"/>
  <bookViews>
    <workbookView xWindow="-110" yWindow="-110" windowWidth="19420" windowHeight="10420" tabRatio="654" xr2:uid="{00000000-000D-0000-FFFF-FFFF00000000}"/>
  </bookViews>
  <sheets>
    <sheet name="By_Country" sheetId="5" r:id="rId1"/>
    <sheet name="CountryForGraph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5" i="7" l="1"/>
  <c r="AB36" i="7" s="1"/>
  <c r="AB32" i="7"/>
  <c r="AB33" i="7" s="1"/>
  <c r="AB29" i="7"/>
  <c r="AB30" i="7" s="1"/>
  <c r="AB26" i="7"/>
  <c r="AB23" i="7"/>
  <c r="AB20" i="7"/>
  <c r="AB17" i="7"/>
  <c r="AA17" i="7"/>
  <c r="AA14" i="7"/>
  <c r="AA15" i="7" s="1"/>
  <c r="AC36" i="7"/>
  <c r="AA36" i="7"/>
  <c r="AC35" i="7"/>
  <c r="AA35" i="7"/>
  <c r="AC32" i="7"/>
  <c r="AC33" i="7" s="1"/>
  <c r="AA32" i="7"/>
  <c r="AA33" i="7" s="1"/>
  <c r="AC30" i="7"/>
  <c r="AC29" i="7"/>
  <c r="AA29" i="7"/>
  <c r="AA30" i="7" s="1"/>
  <c r="AB27" i="7"/>
  <c r="AA27" i="7"/>
  <c r="AC26" i="7"/>
  <c r="AC27" i="7" s="1"/>
  <c r="AA26" i="7"/>
  <c r="AC23" i="7"/>
  <c r="AC24" i="7" s="1"/>
  <c r="AB24" i="7"/>
  <c r="AA23" i="7"/>
  <c r="AA24" i="7" s="1"/>
  <c r="AC20" i="7"/>
  <c r="AC21" i="7" s="1"/>
  <c r="AB21" i="7"/>
  <c r="AA20" i="7"/>
  <c r="AA21" i="7" s="1"/>
  <c r="AC18" i="7"/>
  <c r="AB18" i="7"/>
  <c r="AA18" i="7"/>
  <c r="AC17" i="7"/>
  <c r="AC14" i="7"/>
  <c r="AC15" i="7" s="1"/>
  <c r="AB14" i="7"/>
  <c r="AB15" i="7" s="1"/>
  <c r="AU63" i="5"/>
  <c r="AU62" i="5"/>
  <c r="AU61" i="5"/>
  <c r="Z17" i="7" l="1"/>
  <c r="Z18" i="7" s="1"/>
  <c r="Y17" i="7"/>
  <c r="Y18" i="7" s="1"/>
  <c r="X17" i="7"/>
  <c r="X18" i="7" s="1"/>
  <c r="W17" i="7"/>
  <c r="W18" i="7" s="1"/>
  <c r="V17" i="7"/>
  <c r="V18" i="7" s="1"/>
  <c r="U17" i="7"/>
  <c r="U18" i="7" s="1"/>
  <c r="T17" i="7"/>
  <c r="T18" i="7" s="1"/>
  <c r="S17" i="7"/>
  <c r="S18" i="7" s="1"/>
  <c r="R17" i="7"/>
  <c r="R18" i="7" s="1"/>
  <c r="Q17" i="7"/>
  <c r="Q18" i="7" s="1"/>
  <c r="P17" i="7"/>
  <c r="P18" i="7" s="1"/>
  <c r="O17" i="7"/>
  <c r="O18" i="7" s="1"/>
  <c r="N17" i="7"/>
  <c r="N18" i="7" s="1"/>
  <c r="M17" i="7"/>
  <c r="M18" i="7" s="1"/>
  <c r="L17" i="7"/>
  <c r="L18" i="7" s="1"/>
  <c r="K17" i="7"/>
  <c r="K18" i="7" s="1"/>
  <c r="J17" i="7"/>
  <c r="J18" i="7" s="1"/>
  <c r="I17" i="7"/>
  <c r="I18" i="7" s="1"/>
  <c r="H17" i="7"/>
  <c r="H18" i="7" s="1"/>
  <c r="G17" i="7"/>
  <c r="G18" i="7" s="1"/>
  <c r="F17" i="7"/>
  <c r="F18" i="7" s="1"/>
  <c r="E17" i="7"/>
  <c r="E18" i="7" s="1"/>
  <c r="D17" i="7"/>
  <c r="D18" i="7" s="1"/>
  <c r="C17" i="7"/>
  <c r="C18" i="7" s="1"/>
  <c r="Z14" i="7"/>
  <c r="Z15" i="7" s="1"/>
  <c r="Y14" i="7"/>
  <c r="Y15" i="7" s="1"/>
  <c r="X14" i="7"/>
  <c r="X15" i="7" s="1"/>
  <c r="W14" i="7"/>
  <c r="W15" i="7" s="1"/>
  <c r="V14" i="7"/>
  <c r="V15" i="7" s="1"/>
  <c r="U14" i="7"/>
  <c r="U15" i="7" s="1"/>
  <c r="T14" i="7"/>
  <c r="T15" i="7" s="1"/>
  <c r="S14" i="7"/>
  <c r="S15" i="7" s="1"/>
  <c r="R14" i="7"/>
  <c r="R15" i="7" s="1"/>
  <c r="Q14" i="7"/>
  <c r="Q15" i="7" s="1"/>
  <c r="P14" i="7"/>
  <c r="P15" i="7" s="1"/>
  <c r="O14" i="7"/>
  <c r="O15" i="7" s="1"/>
  <c r="N14" i="7"/>
  <c r="N15" i="7" s="1"/>
  <c r="M14" i="7"/>
  <c r="M15" i="7" s="1"/>
  <c r="L14" i="7"/>
  <c r="L15" i="7" s="1"/>
  <c r="K14" i="7"/>
  <c r="K15" i="7" s="1"/>
  <c r="J14" i="7"/>
  <c r="J15" i="7" s="1"/>
  <c r="I14" i="7"/>
  <c r="I15" i="7" s="1"/>
  <c r="H14" i="7"/>
  <c r="H15" i="7" s="1"/>
  <c r="G14" i="7"/>
  <c r="G15" i="7" s="1"/>
  <c r="F14" i="7"/>
  <c r="F15" i="7" s="1"/>
  <c r="E14" i="7"/>
  <c r="E15" i="7" s="1"/>
  <c r="D14" i="7"/>
  <c r="D15" i="7" s="1"/>
  <c r="C14" i="7"/>
  <c r="C15" i="7" s="1"/>
  <c r="B17" i="7"/>
  <c r="B18" i="7" s="1"/>
  <c r="B14" i="7"/>
  <c r="B15" i="7" s="1"/>
  <c r="Z35" i="7"/>
  <c r="Z36" i="7" s="1"/>
  <c r="Y35" i="7"/>
  <c r="Y36" i="7" s="1"/>
  <c r="X35" i="7"/>
  <c r="X36" i="7" s="1"/>
  <c r="W35" i="7"/>
  <c r="W36" i="7" s="1"/>
  <c r="Z32" i="7"/>
  <c r="Z33" i="7" s="1"/>
  <c r="Y32" i="7"/>
  <c r="Y33" i="7" s="1"/>
  <c r="X32" i="7"/>
  <c r="X33" i="7" s="1"/>
  <c r="W32" i="7"/>
  <c r="W33" i="7" s="1"/>
  <c r="Z29" i="7"/>
  <c r="Z30" i="7" s="1"/>
  <c r="Y29" i="7"/>
  <c r="Y30" i="7" s="1"/>
  <c r="X29" i="7"/>
  <c r="X30" i="7" s="1"/>
  <c r="W29" i="7"/>
  <c r="W30" i="7" s="1"/>
  <c r="Z26" i="7"/>
  <c r="Z27" i="7" s="1"/>
  <c r="Y26" i="7"/>
  <c r="Y27" i="7" s="1"/>
  <c r="X26" i="7"/>
  <c r="X27" i="7" s="1"/>
  <c r="W26" i="7"/>
  <c r="W27" i="7" s="1"/>
  <c r="Z23" i="7"/>
  <c r="Z24" i="7" s="1"/>
  <c r="Y23" i="7"/>
  <c r="Y24" i="7" s="1"/>
  <c r="X23" i="7"/>
  <c r="X24" i="7" s="1"/>
  <c r="W23" i="7"/>
  <c r="W24" i="7" s="1"/>
  <c r="Z20" i="7"/>
  <c r="Z21" i="7" s="1"/>
  <c r="Y20" i="7"/>
  <c r="Y21" i="7" s="1"/>
  <c r="X20" i="7"/>
  <c r="X21" i="7" s="1"/>
  <c r="W20" i="7"/>
  <c r="W21" i="7" s="1"/>
  <c r="V35" i="7"/>
  <c r="V36" i="7" s="1"/>
  <c r="V32" i="7"/>
  <c r="V33" i="7" s="1"/>
  <c r="V29" i="7"/>
  <c r="V30" i="7" s="1"/>
  <c r="V26" i="7"/>
  <c r="V27" i="7" s="1"/>
  <c r="V23" i="7"/>
  <c r="V24" i="7" s="1"/>
  <c r="V20" i="7"/>
  <c r="V21" i="7" s="1"/>
  <c r="BS99" i="5"/>
  <c r="BR99" i="5"/>
  <c r="BQ99" i="5"/>
  <c r="BP99" i="5"/>
  <c r="BO99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S126" i="5"/>
  <c r="BR126" i="5"/>
  <c r="BQ126" i="5"/>
  <c r="BP126" i="5"/>
  <c r="BO126" i="5"/>
  <c r="BN126" i="5"/>
  <c r="BM126" i="5"/>
  <c r="BL126" i="5"/>
  <c r="BK126" i="5"/>
  <c r="BJ126" i="5"/>
  <c r="BI126" i="5"/>
  <c r="BH126" i="5"/>
  <c r="BG126" i="5"/>
  <c r="BF126" i="5"/>
  <c r="BE126" i="5"/>
  <c r="BD126" i="5"/>
  <c r="BC126" i="5"/>
  <c r="BB126" i="5"/>
  <c r="BA126" i="5"/>
  <c r="BA99" i="5"/>
  <c r="BS77" i="5"/>
  <c r="BR77" i="5"/>
  <c r="BQ77" i="5"/>
  <c r="BP77" i="5"/>
  <c r="BO77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S84" i="5"/>
  <c r="BR84" i="5"/>
  <c r="BQ84" i="5"/>
  <c r="BP84" i="5"/>
  <c r="BO84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S91" i="5"/>
  <c r="BR91" i="5"/>
  <c r="BQ91" i="5"/>
  <c r="BP91" i="5"/>
  <c r="BO91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BA84" i="5"/>
  <c r="BA77" i="5"/>
  <c r="AU127" i="5"/>
  <c r="AU126" i="5"/>
  <c r="AT127" i="5"/>
  <c r="AS127" i="5"/>
  <c r="AR127" i="5"/>
  <c r="AQ127" i="5"/>
  <c r="AP127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T126" i="5"/>
  <c r="AS126" i="5"/>
  <c r="AR126" i="5"/>
  <c r="AQ126" i="5"/>
  <c r="AP126" i="5"/>
  <c r="AO126" i="5"/>
  <c r="AN126" i="5"/>
  <c r="AM126" i="5"/>
  <c r="AL126" i="5"/>
  <c r="AK126" i="5"/>
  <c r="AJ126" i="5"/>
  <c r="AI126" i="5"/>
  <c r="AH126" i="5"/>
  <c r="AG126" i="5"/>
  <c r="AF126" i="5"/>
  <c r="AE126" i="5"/>
  <c r="AD126" i="5"/>
  <c r="AC127" i="5"/>
  <c r="AC126" i="5"/>
  <c r="AU90" i="5"/>
  <c r="AU89" i="5"/>
  <c r="AU88" i="5"/>
  <c r="AU87" i="5"/>
  <c r="AU86" i="5"/>
  <c r="AU85" i="5"/>
  <c r="AU84" i="5"/>
  <c r="AU91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90" i="5"/>
  <c r="AC89" i="5"/>
  <c r="AC88" i="5"/>
  <c r="AC87" i="5"/>
  <c r="AC86" i="5"/>
  <c r="AC85" i="5"/>
  <c r="AC84" i="5"/>
  <c r="AB84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B126" i="5"/>
  <c r="AU117" i="5"/>
  <c r="AU116" i="5"/>
  <c r="AU115" i="5"/>
  <c r="AU114" i="5"/>
  <c r="AU113" i="5"/>
  <c r="AU112" i="5"/>
  <c r="AU111" i="5"/>
  <c r="AU110" i="5"/>
  <c r="AU109" i="5"/>
  <c r="AU108" i="5"/>
  <c r="AU107" i="5"/>
  <c r="AU106" i="5"/>
  <c r="AU105" i="5"/>
  <c r="AU104" i="5"/>
  <c r="AU103" i="5"/>
  <c r="AU102" i="5"/>
  <c r="AU101" i="5"/>
  <c r="AU100" i="5"/>
  <c r="AU99" i="5"/>
  <c r="AT117" i="5"/>
  <c r="AS117" i="5"/>
  <c r="AR117" i="5"/>
  <c r="AQ117" i="5"/>
  <c r="AP117" i="5"/>
  <c r="AO117" i="5"/>
  <c r="AN117" i="5"/>
  <c r="AM117" i="5"/>
  <c r="AL117" i="5"/>
  <c r="AK117" i="5"/>
  <c r="AJ117" i="5"/>
  <c r="AI117" i="5"/>
  <c r="AH117" i="5"/>
  <c r="AG117" i="5"/>
  <c r="AF117" i="5"/>
  <c r="AE117" i="5"/>
  <c r="AD117" i="5"/>
  <c r="AC117" i="5"/>
  <c r="AT116" i="5"/>
  <c r="AS116" i="5"/>
  <c r="AR116" i="5"/>
  <c r="AQ116" i="5"/>
  <c r="AP116" i="5"/>
  <c r="AO116" i="5"/>
  <c r="AN116" i="5"/>
  <c r="AM116" i="5"/>
  <c r="AL116" i="5"/>
  <c r="AK116" i="5"/>
  <c r="AJ116" i="5"/>
  <c r="AI116" i="5"/>
  <c r="AH116" i="5"/>
  <c r="AG116" i="5"/>
  <c r="AF116" i="5"/>
  <c r="AE116" i="5"/>
  <c r="AD116" i="5"/>
  <c r="AC116" i="5"/>
  <c r="AT115" i="5"/>
  <c r="AS115" i="5"/>
  <c r="AR115" i="5"/>
  <c r="AQ115" i="5"/>
  <c r="AP115" i="5"/>
  <c r="AO115" i="5"/>
  <c r="AN115" i="5"/>
  <c r="AM115" i="5"/>
  <c r="AL115" i="5"/>
  <c r="AK115" i="5"/>
  <c r="AJ115" i="5"/>
  <c r="AI115" i="5"/>
  <c r="AH115" i="5"/>
  <c r="AG115" i="5"/>
  <c r="AF115" i="5"/>
  <c r="AE115" i="5"/>
  <c r="AD115" i="5"/>
  <c r="AC115" i="5"/>
  <c r="AT114" i="5"/>
  <c r="AS114" i="5"/>
  <c r="AR114" i="5"/>
  <c r="AQ114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T113" i="5"/>
  <c r="AS113" i="5"/>
  <c r="AR113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T101" i="5"/>
  <c r="AS101" i="5"/>
  <c r="AR101" i="5"/>
  <c r="AQ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U82" i="5"/>
  <c r="AU81" i="5"/>
  <c r="AU80" i="5"/>
  <c r="AU79" i="5"/>
  <c r="AU78" i="5"/>
  <c r="AU77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82" i="5"/>
  <c r="AC81" i="5"/>
  <c r="AC80" i="5"/>
  <c r="AC79" i="5"/>
  <c r="AC78" i="5"/>
  <c r="AC77" i="5"/>
  <c r="AB77" i="5"/>
  <c r="U35" i="7" l="1"/>
  <c r="U36" i="7" s="1"/>
  <c r="T35" i="7"/>
  <c r="T36" i="7" s="1"/>
  <c r="S35" i="7"/>
  <c r="S36" i="7" s="1"/>
  <c r="R35" i="7"/>
  <c r="R36" i="7" s="1"/>
  <c r="Q35" i="7"/>
  <c r="Q36" i="7" s="1"/>
  <c r="P35" i="7"/>
  <c r="P36" i="7" s="1"/>
  <c r="O35" i="7"/>
  <c r="O36" i="7" s="1"/>
  <c r="N35" i="7"/>
  <c r="N36" i="7" s="1"/>
  <c r="M35" i="7"/>
  <c r="M36" i="7" s="1"/>
  <c r="L35" i="7"/>
  <c r="L36" i="7" s="1"/>
  <c r="K35" i="7"/>
  <c r="K36" i="7" s="1"/>
  <c r="J35" i="7"/>
  <c r="J36" i="7" s="1"/>
  <c r="I35" i="7"/>
  <c r="I36" i="7" s="1"/>
  <c r="H35" i="7"/>
  <c r="H36" i="7" s="1"/>
  <c r="G35" i="7"/>
  <c r="G36" i="7" s="1"/>
  <c r="F35" i="7"/>
  <c r="F36" i="7" s="1"/>
  <c r="E35" i="7"/>
  <c r="E36" i="7" s="1"/>
  <c r="D35" i="7"/>
  <c r="D36" i="7" s="1"/>
  <c r="C35" i="7"/>
  <c r="C36" i="7" s="1"/>
  <c r="B35" i="7"/>
  <c r="B36" i="7" s="1"/>
  <c r="U32" i="7"/>
  <c r="U33" i="7" s="1"/>
  <c r="T32" i="7"/>
  <c r="T33" i="7" s="1"/>
  <c r="S32" i="7"/>
  <c r="S33" i="7" s="1"/>
  <c r="R32" i="7"/>
  <c r="R33" i="7" s="1"/>
  <c r="Q32" i="7"/>
  <c r="Q33" i="7" s="1"/>
  <c r="P32" i="7"/>
  <c r="P33" i="7" s="1"/>
  <c r="O32" i="7"/>
  <c r="O33" i="7" s="1"/>
  <c r="N32" i="7"/>
  <c r="N33" i="7" s="1"/>
  <c r="M32" i="7"/>
  <c r="M33" i="7" s="1"/>
  <c r="L32" i="7"/>
  <c r="L33" i="7" s="1"/>
  <c r="K32" i="7"/>
  <c r="K33" i="7" s="1"/>
  <c r="J32" i="7"/>
  <c r="J33" i="7" s="1"/>
  <c r="I32" i="7"/>
  <c r="I33" i="7" s="1"/>
  <c r="H32" i="7"/>
  <c r="H33" i="7" s="1"/>
  <c r="G32" i="7"/>
  <c r="G33" i="7" s="1"/>
  <c r="F32" i="7"/>
  <c r="F33" i="7" s="1"/>
  <c r="E32" i="7"/>
  <c r="E33" i="7" s="1"/>
  <c r="D32" i="7"/>
  <c r="D33" i="7" s="1"/>
  <c r="C32" i="7"/>
  <c r="C33" i="7" s="1"/>
  <c r="B32" i="7"/>
  <c r="B33" i="7" s="1"/>
  <c r="U29" i="7"/>
  <c r="U30" i="7" s="1"/>
  <c r="T29" i="7"/>
  <c r="T30" i="7" s="1"/>
  <c r="S29" i="7"/>
  <c r="S30" i="7" s="1"/>
  <c r="R29" i="7"/>
  <c r="R30" i="7" s="1"/>
  <c r="Q29" i="7"/>
  <c r="Q30" i="7" s="1"/>
  <c r="P29" i="7"/>
  <c r="P30" i="7" s="1"/>
  <c r="O29" i="7"/>
  <c r="O30" i="7" s="1"/>
  <c r="N29" i="7"/>
  <c r="N30" i="7" s="1"/>
  <c r="M29" i="7"/>
  <c r="M30" i="7" s="1"/>
  <c r="L29" i="7"/>
  <c r="L30" i="7" s="1"/>
  <c r="K29" i="7"/>
  <c r="K30" i="7" s="1"/>
  <c r="J29" i="7"/>
  <c r="J30" i="7" s="1"/>
  <c r="I29" i="7"/>
  <c r="I30" i="7" s="1"/>
  <c r="H29" i="7"/>
  <c r="H30" i="7" s="1"/>
  <c r="G29" i="7"/>
  <c r="G30" i="7" s="1"/>
  <c r="F29" i="7"/>
  <c r="F30" i="7" s="1"/>
  <c r="E29" i="7"/>
  <c r="E30" i="7" s="1"/>
  <c r="D29" i="7"/>
  <c r="D30" i="7" s="1"/>
  <c r="C29" i="7"/>
  <c r="C30" i="7" s="1"/>
  <c r="B29" i="7"/>
  <c r="B30" i="7" s="1"/>
  <c r="U26" i="7"/>
  <c r="U27" i="7" s="1"/>
  <c r="T26" i="7"/>
  <c r="T27" i="7" s="1"/>
  <c r="S26" i="7"/>
  <c r="S27" i="7" s="1"/>
  <c r="R26" i="7"/>
  <c r="R27" i="7" s="1"/>
  <c r="Q26" i="7"/>
  <c r="Q27" i="7" s="1"/>
  <c r="P26" i="7"/>
  <c r="P27" i="7" s="1"/>
  <c r="O26" i="7"/>
  <c r="O27" i="7" s="1"/>
  <c r="N26" i="7"/>
  <c r="N27" i="7" s="1"/>
  <c r="M26" i="7"/>
  <c r="M27" i="7" s="1"/>
  <c r="L26" i="7"/>
  <c r="L27" i="7" s="1"/>
  <c r="K26" i="7"/>
  <c r="K27" i="7" s="1"/>
  <c r="J26" i="7"/>
  <c r="J27" i="7" s="1"/>
  <c r="I26" i="7"/>
  <c r="I27" i="7" s="1"/>
  <c r="H26" i="7"/>
  <c r="H27" i="7" s="1"/>
  <c r="G26" i="7"/>
  <c r="G27" i="7" s="1"/>
  <c r="F26" i="7"/>
  <c r="F27" i="7" s="1"/>
  <c r="E26" i="7"/>
  <c r="E27" i="7" s="1"/>
  <c r="D26" i="7"/>
  <c r="D27" i="7" s="1"/>
  <c r="C26" i="7"/>
  <c r="C27" i="7" s="1"/>
  <c r="B26" i="7"/>
  <c r="B27" i="7" s="1"/>
  <c r="U23" i="7"/>
  <c r="U24" i="7" s="1"/>
  <c r="T23" i="7"/>
  <c r="T24" i="7" s="1"/>
  <c r="S23" i="7"/>
  <c r="S24" i="7" s="1"/>
  <c r="R23" i="7"/>
  <c r="R24" i="7" s="1"/>
  <c r="Q23" i="7"/>
  <c r="Q24" i="7" s="1"/>
  <c r="P23" i="7"/>
  <c r="P24" i="7" s="1"/>
  <c r="O23" i="7"/>
  <c r="O24" i="7" s="1"/>
  <c r="N23" i="7"/>
  <c r="N24" i="7" s="1"/>
  <c r="M23" i="7"/>
  <c r="M24" i="7" s="1"/>
  <c r="L23" i="7"/>
  <c r="L24" i="7" s="1"/>
  <c r="K23" i="7"/>
  <c r="K24" i="7" s="1"/>
  <c r="J23" i="7"/>
  <c r="J24" i="7" s="1"/>
  <c r="I23" i="7"/>
  <c r="I24" i="7" s="1"/>
  <c r="H23" i="7"/>
  <c r="H24" i="7" s="1"/>
  <c r="G23" i="7"/>
  <c r="G24" i="7" s="1"/>
  <c r="F23" i="7"/>
  <c r="F24" i="7" s="1"/>
  <c r="E23" i="7"/>
  <c r="E24" i="7" s="1"/>
  <c r="D23" i="7"/>
  <c r="D24" i="7" s="1"/>
  <c r="C23" i="7"/>
  <c r="C24" i="7" s="1"/>
  <c r="B23" i="7"/>
  <c r="B24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B20" i="7"/>
  <c r="B21" i="7" s="1"/>
  <c r="BS95" i="5"/>
  <c r="BR95" i="5"/>
  <c r="BQ95" i="5"/>
  <c r="BP95" i="5"/>
  <c r="BO95" i="5"/>
  <c r="BN95" i="5"/>
  <c r="BM95" i="5"/>
  <c r="BL95" i="5"/>
  <c r="BK95" i="5"/>
  <c r="BJ95" i="5"/>
  <c r="BI95" i="5"/>
  <c r="BH95" i="5"/>
  <c r="BG95" i="5"/>
  <c r="BF95" i="5"/>
  <c r="BE95" i="5"/>
  <c r="BD95" i="5"/>
  <c r="BC95" i="5"/>
  <c r="BB95" i="5"/>
  <c r="BS92" i="5"/>
  <c r="BR92" i="5"/>
  <c r="BQ92" i="5"/>
  <c r="BP92" i="5"/>
  <c r="BO92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S65" i="5"/>
  <c r="BR65" i="5"/>
  <c r="BQ65" i="5"/>
  <c r="BP65" i="5"/>
  <c r="BO65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B68" i="5"/>
  <c r="BS68" i="5"/>
  <c r="BR68" i="5"/>
  <c r="BQ68" i="5"/>
  <c r="BP68" i="5"/>
  <c r="BO68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S57" i="5"/>
  <c r="BR57" i="5"/>
  <c r="BQ57" i="5"/>
  <c r="BP57" i="5"/>
  <c r="BO57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S56" i="5"/>
  <c r="BR56" i="5"/>
  <c r="BQ56" i="5"/>
  <c r="BP56" i="5"/>
  <c r="BO56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C47" i="5"/>
  <c r="BB47" i="5"/>
  <c r="BA95" i="5"/>
  <c r="BA92" i="5"/>
  <c r="BA68" i="5"/>
  <c r="BA65" i="5"/>
  <c r="BA57" i="5"/>
  <c r="BA56" i="5"/>
  <c r="BA50" i="5"/>
  <c r="BA48" i="5"/>
  <c r="BA47" i="5"/>
  <c r="AU96" i="5"/>
  <c r="AU95" i="5"/>
  <c r="AU94" i="5"/>
  <c r="AU93" i="5"/>
  <c r="AU92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6" i="5"/>
  <c r="AC94" i="5"/>
  <c r="AC93" i="5"/>
  <c r="AU71" i="5"/>
  <c r="AU70" i="5"/>
  <c r="AU69" i="5"/>
  <c r="AU68" i="5"/>
  <c r="AU67" i="5"/>
  <c r="AU66" i="5"/>
  <c r="AU65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71" i="5"/>
  <c r="AC70" i="5"/>
  <c r="AC69" i="5"/>
  <c r="AC67" i="5"/>
  <c r="AC66" i="5"/>
  <c r="AU55" i="5"/>
  <c r="AU54" i="5"/>
  <c r="AU53" i="5"/>
  <c r="AU52" i="5"/>
  <c r="AU51" i="5"/>
  <c r="AU50" i="5"/>
  <c r="AC95" i="5"/>
  <c r="AC92" i="5"/>
  <c r="AC68" i="5"/>
  <c r="AC6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95" i="5"/>
  <c r="AB92" i="5"/>
  <c r="AB68" i="5"/>
  <c r="AB50" i="5"/>
  <c r="AB65" i="5"/>
  <c r="AT57" i="5"/>
  <c r="AS57" i="5"/>
  <c r="AR57" i="5"/>
  <c r="AQ57" i="5"/>
  <c r="AP57" i="5"/>
  <c r="AO57" i="5"/>
  <c r="AN57" i="5"/>
  <c r="AM57" i="5"/>
  <c r="AL57" i="5"/>
  <c r="AK57" i="5"/>
  <c r="AU57" i="5" s="1"/>
  <c r="AJ57" i="5"/>
  <c r="AI57" i="5"/>
  <c r="AH57" i="5"/>
  <c r="AG57" i="5"/>
  <c r="AF57" i="5"/>
  <c r="AE57" i="5"/>
  <c r="AD57" i="5"/>
  <c r="AC57" i="5"/>
  <c r="AB57" i="5"/>
  <c r="AT56" i="5"/>
  <c r="AS56" i="5"/>
  <c r="AR56" i="5"/>
  <c r="AQ56" i="5"/>
  <c r="AP56" i="5"/>
  <c r="AO56" i="5"/>
  <c r="AN56" i="5"/>
  <c r="AM56" i="5"/>
  <c r="AL56" i="5"/>
  <c r="AK56" i="5"/>
  <c r="AU56" i="5" s="1"/>
  <c r="AJ56" i="5"/>
  <c r="AI56" i="5"/>
  <c r="AH56" i="5"/>
  <c r="AG56" i="5"/>
  <c r="AF56" i="5"/>
  <c r="AE56" i="5"/>
  <c r="AD56" i="5"/>
  <c r="AC56" i="5"/>
  <c r="AB56" i="5"/>
  <c r="AT48" i="5"/>
  <c r="AS48" i="5"/>
  <c r="AR48" i="5"/>
  <c r="AQ48" i="5"/>
  <c r="AP48" i="5"/>
  <c r="AO48" i="5"/>
  <c r="AN48" i="5"/>
  <c r="AM48" i="5"/>
  <c r="AL48" i="5"/>
  <c r="AK48" i="5"/>
  <c r="AU48" i="5" s="1"/>
  <c r="AJ48" i="5"/>
  <c r="AI48" i="5"/>
  <c r="AH48" i="5"/>
  <c r="AG48" i="5"/>
  <c r="AF48" i="5"/>
  <c r="AE48" i="5"/>
  <c r="AD48" i="5"/>
  <c r="AC48" i="5"/>
  <c r="AB48" i="5"/>
  <c r="AT47" i="5"/>
  <c r="AS47" i="5"/>
  <c r="AR47" i="5"/>
  <c r="AQ47" i="5"/>
  <c r="AP47" i="5"/>
  <c r="AO47" i="5"/>
  <c r="AN47" i="5"/>
  <c r="AM47" i="5"/>
  <c r="AL47" i="5"/>
  <c r="AU47" i="5" s="1"/>
  <c r="AK47" i="5"/>
  <c r="AJ47" i="5"/>
  <c r="AI47" i="5"/>
  <c r="AH47" i="5"/>
  <c r="AG47" i="5"/>
  <c r="AF47" i="5"/>
  <c r="AE47" i="5"/>
  <c r="AD47" i="5"/>
  <c r="AC47" i="5"/>
  <c r="AB47" i="5"/>
  <c r="BS40" i="5"/>
  <c r="BR40" i="5"/>
  <c r="BQ40" i="5"/>
  <c r="BP40" i="5"/>
  <c r="BO40" i="5"/>
  <c r="BN40" i="5"/>
  <c r="BM40" i="5"/>
  <c r="BL40" i="5"/>
  <c r="BK40" i="5"/>
  <c r="BJ40" i="5"/>
  <c r="BI40" i="5"/>
  <c r="BH40" i="5"/>
  <c r="BG40" i="5"/>
  <c r="BF40" i="5"/>
  <c r="BE40" i="5"/>
  <c r="BD40" i="5"/>
  <c r="BC40" i="5"/>
  <c r="BB40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5" i="5"/>
  <c r="BB11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S38" i="5"/>
  <c r="BR38" i="5"/>
  <c r="BQ38" i="5"/>
  <c r="BP38" i="5"/>
  <c r="BO38" i="5"/>
  <c r="BN38" i="5"/>
  <c r="BM38" i="5"/>
  <c r="BL38" i="5"/>
  <c r="BK38" i="5"/>
  <c r="BJ38" i="5"/>
  <c r="BI38" i="5"/>
  <c r="BH38" i="5"/>
  <c r="BG38" i="5"/>
  <c r="BF38" i="5"/>
  <c r="BE38" i="5"/>
  <c r="BD38" i="5"/>
  <c r="BC38" i="5"/>
  <c r="BB38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BB37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40" i="5"/>
  <c r="BA39" i="5"/>
  <c r="BA38" i="5"/>
  <c r="BA37" i="5"/>
  <c r="BA32" i="5"/>
  <c r="BA27" i="5"/>
  <c r="BA19" i="5"/>
  <c r="BA15" i="5"/>
  <c r="BA11" i="5"/>
  <c r="BA6" i="5"/>
  <c r="BA5" i="5"/>
  <c r="AU45" i="5"/>
  <c r="AU44" i="5"/>
  <c r="AU43" i="5"/>
  <c r="AU42" i="5"/>
  <c r="AU41" i="5"/>
  <c r="AU40" i="5"/>
  <c r="AU39" i="5"/>
  <c r="AU38" i="5"/>
  <c r="AU37" i="5"/>
  <c r="AU36" i="5"/>
  <c r="AU35" i="5"/>
  <c r="AU34" i="5"/>
  <c r="AU33" i="5"/>
  <c r="AU32" i="5"/>
  <c r="AU31" i="5"/>
  <c r="AU30" i="5"/>
  <c r="AU29" i="5"/>
  <c r="AU28" i="5"/>
  <c r="AU27" i="5"/>
  <c r="AU26" i="5"/>
  <c r="AU25" i="5"/>
  <c r="AU24" i="5"/>
  <c r="AU23" i="5"/>
  <c r="AU22" i="5"/>
  <c r="AU21" i="5"/>
  <c r="AU20" i="5"/>
  <c r="AU19" i="5"/>
  <c r="AU18" i="5"/>
  <c r="AU17" i="5"/>
  <c r="AU16" i="5"/>
  <c r="AU15" i="5"/>
  <c r="AU14" i="5"/>
  <c r="AU13" i="5"/>
  <c r="AU12" i="5"/>
  <c r="AU11" i="5"/>
  <c r="AU10" i="5"/>
  <c r="AU9" i="5"/>
  <c r="AU8" i="5"/>
  <c r="AU7" i="5"/>
  <c r="AU6" i="5"/>
  <c r="AU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5" i="5"/>
  <c r="AC44" i="5"/>
  <c r="AC43" i="5"/>
  <c r="AC42" i="5"/>
  <c r="AC41" i="5"/>
  <c r="AC40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6" i="5"/>
  <c r="AC35" i="5"/>
  <c r="AC34" i="5"/>
  <c r="AC33" i="5"/>
  <c r="AC32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31" i="5"/>
  <c r="AC30" i="5"/>
  <c r="AC29" i="5"/>
  <c r="AC28" i="5"/>
  <c r="AC27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26" i="5"/>
  <c r="AC25" i="5"/>
  <c r="AC24" i="5"/>
  <c r="AC23" i="5"/>
  <c r="AC22" i="5"/>
  <c r="AC21" i="5"/>
  <c r="AC20" i="5"/>
  <c r="AC19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8" i="5"/>
  <c r="AC17" i="5"/>
  <c r="AC16" i="5"/>
  <c r="AC15" i="5"/>
  <c r="AT12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4" i="5"/>
  <c r="AC13" i="5"/>
  <c r="AC12" i="5"/>
  <c r="AC11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10" i="5"/>
  <c r="AC9" i="5"/>
  <c r="AC8" i="5"/>
  <c r="AC7" i="5"/>
  <c r="AC6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40" i="5"/>
  <c r="AB39" i="5"/>
  <c r="AB38" i="5"/>
  <c r="AB37" i="5"/>
  <c r="AB32" i="5"/>
  <c r="AB27" i="5"/>
  <c r="AB19" i="5"/>
  <c r="AB15" i="5"/>
  <c r="AB11" i="5"/>
  <c r="AB6" i="5"/>
  <c r="AB5" i="5"/>
  <c r="F125" i="5"/>
  <c r="F93" i="5"/>
  <c r="E93" i="5"/>
</calcChain>
</file>

<file path=xl/sharedStrings.xml><?xml version="1.0" encoding="utf-8"?>
<sst xmlns="http://schemas.openxmlformats.org/spreadsheetml/2006/main" count="485" uniqueCount="198">
  <si>
    <t xml:space="preserve">Central, Eastern and Northern Europe </t>
  </si>
  <si>
    <t>Czech Republic (2 sets)</t>
  </si>
  <si>
    <t>Slovenia</t>
  </si>
  <si>
    <t xml:space="preserve">Poland Southwest (Wroclaw) </t>
  </si>
  <si>
    <t>Poland East</t>
  </si>
  <si>
    <t>Poland North</t>
  </si>
  <si>
    <t>Poland</t>
  </si>
  <si>
    <t>Poland South</t>
  </si>
  <si>
    <t>Poland West</t>
  </si>
  <si>
    <t>Hungary</t>
  </si>
  <si>
    <t>Estonia</t>
  </si>
  <si>
    <t>Saami (Sweden)</t>
  </si>
  <si>
    <t>Karelians (Russia)</t>
  </si>
  <si>
    <t>Vepsas (Russia)</t>
  </si>
  <si>
    <t>Russians Central Russia</t>
  </si>
  <si>
    <t>Russians Southern Russia</t>
  </si>
  <si>
    <t>Cossacs from Adygea</t>
  </si>
  <si>
    <t>Region/Country/Population</t>
  </si>
  <si>
    <t>Russians Northern Russia</t>
  </si>
  <si>
    <t xml:space="preserve">Belarus  Northeast </t>
  </si>
  <si>
    <t>Belarus West</t>
  </si>
  <si>
    <t>Belarus</t>
  </si>
  <si>
    <t>Chuvashes (Russia)</t>
  </si>
  <si>
    <t>Komis (Perm Oblast, Russia)</t>
  </si>
  <si>
    <t>Tatars (Kazan, Russia)</t>
  </si>
  <si>
    <t>Tatars (Bashkortostan, Russia)</t>
  </si>
  <si>
    <t>Bashkirs South-east (Bashkortostan, Russia)</t>
  </si>
  <si>
    <t>Bashkirs Western (Bashkortostan, Russia)</t>
  </si>
  <si>
    <t>Bashkirs South (Bashkortostan, Russia)</t>
  </si>
  <si>
    <t>Bashkirs North (Bashkortostan, Russia)</t>
  </si>
  <si>
    <t>Bashkirs South-west (Bashkortostan, Russia)</t>
  </si>
  <si>
    <t>Avars (Northeast Caucasus)</t>
  </si>
  <si>
    <t>Osetins South (South Caucasus)</t>
  </si>
  <si>
    <t>Balkars (Northwest Caucasus)</t>
  </si>
  <si>
    <t>Bagvalals (Northeast Caucasus)</t>
  </si>
  <si>
    <t>Andis (Northeast Caucasus)</t>
  </si>
  <si>
    <t>Lezgis (Northeast Caucasus)</t>
  </si>
  <si>
    <t>Chamalals (Northeast Caucasus)</t>
  </si>
  <si>
    <t>Darginians (Northeast Caucasus)</t>
  </si>
  <si>
    <t>Tabasarans (Northeast Caucasus)</t>
  </si>
  <si>
    <t>Tats (Northeast Caucasus)</t>
  </si>
  <si>
    <t>Kumyks (Northeast Caucasus)</t>
  </si>
  <si>
    <t>Armenians (South Caucasus)</t>
  </si>
  <si>
    <t>Megrels (South Caucasus)</t>
  </si>
  <si>
    <t>Abkhazes (South Caucasus)</t>
  </si>
  <si>
    <t>Karachays (Northwest Caucasus)</t>
  </si>
  <si>
    <t>Cherkessians (Northwest Caucasus)</t>
  </si>
  <si>
    <t>Osetins North (Northwest Caucasus)</t>
  </si>
  <si>
    <t>Kabardians (Northwest Caucasus)</t>
  </si>
  <si>
    <t>Abazas (Northwest Caucasus)</t>
  </si>
  <si>
    <t>Kurds (Kazakhstan)</t>
  </si>
  <si>
    <t>N</t>
  </si>
  <si>
    <t>R-M207*</t>
  </si>
  <si>
    <t>M479*</t>
  </si>
  <si>
    <t>R2-M124</t>
  </si>
  <si>
    <t>V88</t>
  </si>
  <si>
    <t>M73</t>
  </si>
  <si>
    <t>M269 all</t>
  </si>
  <si>
    <t>M269(xL23)</t>
  </si>
  <si>
    <t>L23(xM412)</t>
  </si>
  <si>
    <t>M412(xL11)</t>
  </si>
  <si>
    <t>U106(xU198)</t>
  </si>
  <si>
    <t>U198</t>
  </si>
  <si>
    <t>M529(xM222)</t>
  </si>
  <si>
    <t>M222</t>
  </si>
  <si>
    <t>U152</t>
  </si>
  <si>
    <t>Western Europe</t>
  </si>
  <si>
    <t>Cantabria, Santander</t>
  </si>
  <si>
    <t>Castille and Leon, Leon</t>
  </si>
  <si>
    <t>Valencian Community, Valencia</t>
  </si>
  <si>
    <t>Portugal, Lisbon</t>
  </si>
  <si>
    <t>Andalusia, Sevilla</t>
  </si>
  <si>
    <t>Netherlands</t>
  </si>
  <si>
    <t>Denmark East</t>
  </si>
  <si>
    <t>Denmark Island (east)</t>
  </si>
  <si>
    <t>Denmark North</t>
  </si>
  <si>
    <t>Denmark Southeast</t>
  </si>
  <si>
    <t>Denmark West</t>
  </si>
  <si>
    <t>Sweden South (Malmö)</t>
  </si>
  <si>
    <t>England Central</t>
  </si>
  <si>
    <t>England North</t>
  </si>
  <si>
    <t>England Southeast</t>
  </si>
  <si>
    <t>England Southwest</t>
  </si>
  <si>
    <t>Ireland East</t>
  </si>
  <si>
    <t>Ireland North</t>
  </si>
  <si>
    <t>Ireland South</t>
  </si>
  <si>
    <t>Ireland Southwest</t>
  </si>
  <si>
    <t>Ireland West</t>
  </si>
  <si>
    <t>France East</t>
  </si>
  <si>
    <t>France</t>
  </si>
  <si>
    <t>France West</t>
  </si>
  <si>
    <t>France South</t>
  </si>
  <si>
    <t>Germany East</t>
  </si>
  <si>
    <t>Germany</t>
  </si>
  <si>
    <t>Germany North</t>
  </si>
  <si>
    <t>Germany South</t>
  </si>
  <si>
    <t>Germany West</t>
  </si>
  <si>
    <t>Austria</t>
  </si>
  <si>
    <t>Switzerland Northeast</t>
  </si>
  <si>
    <t>Switzerland Northwest</t>
  </si>
  <si>
    <t>Switzerland South</t>
  </si>
  <si>
    <t>Switzerland</t>
  </si>
  <si>
    <t>Switzerland (Lower Rhone Valley)</t>
  </si>
  <si>
    <t>Switzerland (Upper Rhone Valley)</t>
  </si>
  <si>
    <t>Bouches du Rhone (at mouth)</t>
  </si>
  <si>
    <t>Var (coastal, E of Rhone)</t>
  </si>
  <si>
    <t>Vaucluse (upstream Rhone)</t>
  </si>
  <si>
    <t>Alpes de Haute Provence</t>
  </si>
  <si>
    <t>Ukraine West</t>
  </si>
  <si>
    <t xml:space="preserve">Ukraine Western-central </t>
  </si>
  <si>
    <t xml:space="preserve">Ukraine East </t>
  </si>
  <si>
    <t>Ukraine Central</t>
  </si>
  <si>
    <t>Circum-Uralic region</t>
  </si>
  <si>
    <t>Udmurts (Russia)</t>
  </si>
  <si>
    <t>South-eastern Europe</t>
  </si>
  <si>
    <t>Bosnia</t>
  </si>
  <si>
    <t>Serbia</t>
  </si>
  <si>
    <t>Herzegovina</t>
  </si>
  <si>
    <t>Macedonia</t>
  </si>
  <si>
    <t>Macedonian Roma</t>
  </si>
  <si>
    <t>Croatia mainland</t>
  </si>
  <si>
    <t>Kosovo</t>
  </si>
  <si>
    <t>Romanians</t>
  </si>
  <si>
    <t>Italy</t>
  </si>
  <si>
    <t>Italy North</t>
  </si>
  <si>
    <t>Italy South</t>
  </si>
  <si>
    <t>Greece</t>
  </si>
  <si>
    <t>Crete</t>
  </si>
  <si>
    <t>Caucasus</t>
  </si>
  <si>
    <t>Pakistan</t>
  </si>
  <si>
    <t>Pakistan North</t>
  </si>
  <si>
    <t>Pakistan South</t>
  </si>
  <si>
    <t>Near,  Middle East</t>
  </si>
  <si>
    <t>Jordan: Amman &amp; Dead Sea</t>
  </si>
  <si>
    <t>Jordan</t>
  </si>
  <si>
    <t>Palestine</t>
  </si>
  <si>
    <t>Iran</t>
  </si>
  <si>
    <t>Turkey</t>
  </si>
  <si>
    <t>Turkey (Cappadocia)</t>
  </si>
  <si>
    <t>ESP</t>
  </si>
  <si>
    <t>PRT</t>
  </si>
  <si>
    <t>Regional population code*</t>
  </si>
  <si>
    <t>DNK</t>
  </si>
  <si>
    <t>SSW</t>
  </si>
  <si>
    <t>ENG</t>
  </si>
  <si>
    <t>IRL</t>
  </si>
  <si>
    <t>NLD</t>
  </si>
  <si>
    <t>FRA</t>
  </si>
  <si>
    <t>GER</t>
  </si>
  <si>
    <t>AUT</t>
  </si>
  <si>
    <t>SWI</t>
  </si>
  <si>
    <t>Slovakia (2 sets)</t>
  </si>
  <si>
    <t>CZE</t>
  </si>
  <si>
    <t>SVK</t>
  </si>
  <si>
    <t>SVN</t>
  </si>
  <si>
    <t>POL</t>
  </si>
  <si>
    <t>HUN</t>
  </si>
  <si>
    <t>EST</t>
  </si>
  <si>
    <t>not included</t>
  </si>
  <si>
    <t>RUS</t>
  </si>
  <si>
    <t>BLR</t>
  </si>
  <si>
    <t>UKR</t>
  </si>
  <si>
    <t>KOM</t>
  </si>
  <si>
    <t>TAT</t>
  </si>
  <si>
    <t>SEB</t>
  </si>
  <si>
    <t>SB</t>
  </si>
  <si>
    <t>SWB</t>
  </si>
  <si>
    <t>SER</t>
  </si>
  <si>
    <t>CRO</t>
  </si>
  <si>
    <t>KOS</t>
  </si>
  <si>
    <t>ROM</t>
  </si>
  <si>
    <t>ITA</t>
  </si>
  <si>
    <t>GRC</t>
  </si>
  <si>
    <t>CRE</t>
  </si>
  <si>
    <t>NEC</t>
  </si>
  <si>
    <t>TUR</t>
  </si>
  <si>
    <t>R1a-M420*</t>
  </si>
  <si>
    <t>(xSRY10831,M17)</t>
  </si>
  <si>
    <t>(xM529xU152)</t>
  </si>
  <si>
    <t>M343*</t>
  </si>
  <si>
    <t>(xM73xM269)</t>
  </si>
  <si>
    <t>S116*</t>
  </si>
  <si>
    <t>(xU106xS116)</t>
  </si>
  <si>
    <t>L11*</t>
  </si>
  <si>
    <t>Denmark</t>
  </si>
  <si>
    <t>England</t>
  </si>
  <si>
    <t>Spain</t>
  </si>
  <si>
    <t>n</t>
  </si>
  <si>
    <t>Ireland</t>
  </si>
  <si>
    <t>Portugal</t>
  </si>
  <si>
    <t>Sweden</t>
  </si>
  <si>
    <t>Check</t>
  </si>
  <si>
    <t>Ukraine</t>
  </si>
  <si>
    <t>S116</t>
  </si>
  <si>
    <t>%</t>
  </si>
  <si>
    <t>Bashkortostan, Russia</t>
  </si>
  <si>
    <t>Yugoslavia</t>
  </si>
  <si>
    <t>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</si>
</sst>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0"/>
      <name val="Verdana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sz val="11"/>
      <name val="Calibri"/>
      <family val="2"/>
    </font>
    <font>
      <b/>
      <sz val="10"/>
      <name val="Verdana"/>
      <family val="2"/>
      <charset val="186"/>
    </font>
    <font>
      <b/>
      <sz val="11"/>
      <name val="Calibri"/>
      <family val="2"/>
      <charset val="186"/>
    </font>
    <font>
      <sz val="9"/>
      <name val="Calibri"/>
      <family val="2"/>
    </font>
    <font>
      <b/>
      <sz val="14"/>
      <name val="Calibri"/>
      <family val="2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11"/>
      <name val="Calibri"/>
      <family val="2"/>
    </font>
    <font>
      <b/>
      <sz val="10"/>
      <name val="Verdan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1" fillId="0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11" fillId="0" borderId="0" xfId="0" applyFont="1" applyFill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Fill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2" borderId="0" xfId="0" applyFont="1" applyFill="1"/>
    <xf numFmtId="0" fontId="16" fillId="0" borderId="0" xfId="0" applyFont="1"/>
    <xf numFmtId="2" fontId="1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2" fontId="0" fillId="0" borderId="0" xfId="0" applyNumberFormat="1"/>
    <xf numFmtId="2" fontId="17" fillId="0" borderId="0" xfId="0" applyNumberFormat="1" applyFont="1"/>
    <xf numFmtId="0" fontId="18" fillId="0" borderId="0" xfId="0" applyFont="1"/>
    <xf numFmtId="0" fontId="18" fillId="0" borderId="11" xfId="0" applyFont="1" applyBorder="1"/>
    <xf numFmtId="2" fontId="1" fillId="0" borderId="11" xfId="0" applyNumberFormat="1" applyFont="1" applyBorder="1"/>
    <xf numFmtId="0" fontId="0" fillId="0" borderId="11" xfId="0" applyBorder="1"/>
    <xf numFmtId="2" fontId="0" fillId="0" borderId="11" xfId="0" applyNumberFormat="1" applyBorder="1"/>
    <xf numFmtId="2" fontId="17" fillId="0" borderId="11" xfId="0" applyNumberFormat="1" applyFont="1" applyBorder="1"/>
    <xf numFmtId="0" fontId="0" fillId="0" borderId="12" xfId="0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1" xfId="0" applyBorder="1"/>
    <xf numFmtId="2" fontId="17" fillId="0" borderId="0" xfId="0" applyNumberFormat="1" applyFont="1" applyBorder="1"/>
    <xf numFmtId="0" fontId="0" fillId="0" borderId="0" xfId="0" applyBorder="1"/>
    <xf numFmtId="2" fontId="0" fillId="0" borderId="0" xfId="0" applyNumberFormat="1" applyBorder="1"/>
    <xf numFmtId="0" fontId="0" fillId="0" borderId="15" xfId="0" applyBorder="1"/>
    <xf numFmtId="2" fontId="17" fillId="0" borderId="10" xfId="0" applyNumberFormat="1" applyFont="1" applyBorder="1"/>
    <xf numFmtId="2" fontId="17" fillId="0" borderId="16" xfId="0" applyNumberFormat="1" applyFont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5BD96-AA78-453F-8011-9728B894A8B0}">
  <dimension ref="A1:BS145"/>
  <sheetViews>
    <sheetView tabSelected="1" zoomScale="60" zoomScaleNormal="6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J5" sqref="BJ5"/>
    </sheetView>
  </sheetViews>
  <sheetFormatPr defaultColWidth="7.765625" defaultRowHeight="14.5" x14ac:dyDescent="0.35"/>
  <cols>
    <col min="1" max="1" width="17.61328125" style="1" customWidth="1"/>
    <col min="2" max="2" width="21" style="1" customWidth="1"/>
    <col min="3" max="3" width="4.15234375" style="2" bestFit="1" customWidth="1"/>
    <col min="4" max="4" width="11.61328125" style="1" bestFit="1" customWidth="1"/>
    <col min="5" max="5" width="8.921875" style="1" bestFit="1" customWidth="1"/>
    <col min="6" max="6" width="11.4609375" style="2" bestFit="1" customWidth="1"/>
    <col min="7" max="7" width="21.84375" style="2" bestFit="1" customWidth="1"/>
    <col min="8" max="8" width="17.61328125" style="2" bestFit="1" customWidth="1"/>
    <col min="9" max="9" width="6.07421875" style="2" bestFit="1" customWidth="1"/>
    <col min="10" max="10" width="6.4609375" style="2" bestFit="1" customWidth="1"/>
    <col min="11" max="11" width="11.4609375" style="2" bestFit="1" customWidth="1"/>
    <col min="12" max="12" width="15.4609375" style="2" bestFit="1" customWidth="1"/>
    <col min="13" max="13" width="15.07421875" style="2" bestFit="1" customWidth="1"/>
    <col min="14" max="14" width="14.3046875" style="2" bestFit="1" customWidth="1"/>
    <col min="15" max="15" width="16.84375" style="2" bestFit="1" customWidth="1"/>
    <col min="16" max="16" width="15.84375" style="2" bestFit="1" customWidth="1"/>
    <col min="17" max="17" width="7" style="2" bestFit="1" customWidth="1"/>
    <col min="18" max="18" width="18.15234375" style="2" bestFit="1" customWidth="1"/>
    <col min="19" max="19" width="17.61328125" style="2" bestFit="1" customWidth="1"/>
    <col min="20" max="20" width="7.765625" style="2" bestFit="1" customWidth="1"/>
    <col min="21" max="21" width="7" style="2" bestFit="1" customWidth="1"/>
    <col min="22" max="22" width="15.84375" style="2" bestFit="1" customWidth="1"/>
    <col min="23" max="23" width="11.4609375" style="1" customWidth="1"/>
    <col min="24" max="24" width="7.765625" style="1"/>
    <col min="25" max="25" width="25.4609375" style="1" bestFit="1" customWidth="1"/>
    <col min="26" max="49" width="7.765625" style="1"/>
    <col min="50" max="50" width="25.4609375" style="1" bestFit="1" customWidth="1"/>
    <col min="51" max="16384" width="7.765625" style="1"/>
  </cols>
  <sheetData>
    <row r="1" spans="1:71" x14ac:dyDescent="0.35">
      <c r="A1" s="14"/>
      <c r="B1" s="14"/>
    </row>
    <row r="2" spans="1:71" x14ac:dyDescent="0.35">
      <c r="A2" s="14"/>
      <c r="B2" s="14"/>
      <c r="G2" s="25" t="s">
        <v>176</v>
      </c>
      <c r="H2" s="25" t="s">
        <v>179</v>
      </c>
      <c r="O2" s="25" t="s">
        <v>183</v>
      </c>
      <c r="R2" s="25" t="s">
        <v>181</v>
      </c>
      <c r="AE2" s="2"/>
      <c r="AF2" s="25" t="s">
        <v>176</v>
      </c>
      <c r="AG2" s="25" t="s">
        <v>179</v>
      </c>
      <c r="AH2" s="2"/>
      <c r="AI2" s="2"/>
      <c r="AJ2" s="2"/>
      <c r="AK2" s="2"/>
      <c r="AL2" s="2"/>
      <c r="AM2" s="2"/>
      <c r="AN2" s="25" t="s">
        <v>183</v>
      </c>
      <c r="AO2" s="2"/>
      <c r="AP2" s="2"/>
      <c r="AQ2" s="25" t="s">
        <v>181</v>
      </c>
      <c r="AR2" s="2"/>
      <c r="AS2" s="2"/>
      <c r="AT2" s="2"/>
      <c r="BD2" s="2"/>
      <c r="BE2" s="25" t="s">
        <v>176</v>
      </c>
      <c r="BF2" s="25" t="s">
        <v>179</v>
      </c>
      <c r="BG2" s="2"/>
      <c r="BH2" s="2"/>
      <c r="BI2" s="2"/>
      <c r="BJ2" s="2"/>
      <c r="BK2" s="2"/>
      <c r="BL2" s="2"/>
      <c r="BM2" s="25" t="s">
        <v>183</v>
      </c>
      <c r="BN2" s="2"/>
      <c r="BO2" s="2"/>
      <c r="BP2" s="25" t="s">
        <v>181</v>
      </c>
      <c r="BQ2" s="2"/>
      <c r="BR2" s="2"/>
      <c r="BS2" s="2"/>
    </row>
    <row r="3" spans="1:71" s="4" customFormat="1" ht="18.5" x14ac:dyDescent="0.45">
      <c r="A3" s="18" t="s">
        <v>17</v>
      </c>
      <c r="B3" s="18" t="s">
        <v>141</v>
      </c>
      <c r="C3" s="30" t="s">
        <v>51</v>
      </c>
      <c r="D3" s="31" t="s">
        <v>52</v>
      </c>
      <c r="E3" s="31" t="s">
        <v>53</v>
      </c>
      <c r="F3" s="31" t="s">
        <v>54</v>
      </c>
      <c r="G3" s="32" t="s">
        <v>177</v>
      </c>
      <c r="H3" s="30" t="s">
        <v>180</v>
      </c>
      <c r="I3" s="31" t="s">
        <v>55</v>
      </c>
      <c r="J3" s="31" t="s">
        <v>56</v>
      </c>
      <c r="K3" s="30" t="s">
        <v>57</v>
      </c>
      <c r="L3" s="31" t="s">
        <v>58</v>
      </c>
      <c r="M3" s="30" t="s">
        <v>59</v>
      </c>
      <c r="N3" s="30" t="s">
        <v>60</v>
      </c>
      <c r="O3" s="30" t="s">
        <v>182</v>
      </c>
      <c r="P3" s="30" t="s">
        <v>61</v>
      </c>
      <c r="Q3" s="30" t="s">
        <v>62</v>
      </c>
      <c r="R3" s="30" t="s">
        <v>178</v>
      </c>
      <c r="S3" s="30" t="s">
        <v>63</v>
      </c>
      <c r="T3" s="30" t="s">
        <v>64</v>
      </c>
      <c r="U3" s="30" t="s">
        <v>65</v>
      </c>
      <c r="V3" s="33"/>
      <c r="AA3" s="30" t="s">
        <v>51</v>
      </c>
      <c r="AB3" s="52" t="s">
        <v>187</v>
      </c>
      <c r="AC3" s="31" t="s">
        <v>52</v>
      </c>
      <c r="AD3" s="31" t="s">
        <v>53</v>
      </c>
      <c r="AE3" s="31" t="s">
        <v>54</v>
      </c>
      <c r="AF3" s="32" t="s">
        <v>177</v>
      </c>
      <c r="AG3" s="30" t="s">
        <v>180</v>
      </c>
      <c r="AH3" s="31" t="s">
        <v>55</v>
      </c>
      <c r="AI3" s="31" t="s">
        <v>56</v>
      </c>
      <c r="AJ3" s="30" t="s">
        <v>57</v>
      </c>
      <c r="AK3" s="31" t="s">
        <v>58</v>
      </c>
      <c r="AL3" s="30" t="s">
        <v>59</v>
      </c>
      <c r="AM3" s="30" t="s">
        <v>60</v>
      </c>
      <c r="AN3" s="30" t="s">
        <v>182</v>
      </c>
      <c r="AO3" s="30" t="s">
        <v>61</v>
      </c>
      <c r="AP3" s="30" t="s">
        <v>62</v>
      </c>
      <c r="AQ3" s="30" t="s">
        <v>178</v>
      </c>
      <c r="AR3" s="30" t="s">
        <v>63</v>
      </c>
      <c r="AS3" s="30" t="s">
        <v>64</v>
      </c>
      <c r="AT3" s="30" t="s">
        <v>65</v>
      </c>
      <c r="AU3" s="4" t="s">
        <v>191</v>
      </c>
      <c r="AZ3" s="30" t="s">
        <v>51</v>
      </c>
      <c r="BA3" s="52" t="s">
        <v>187</v>
      </c>
      <c r="BB3" s="31" t="s">
        <v>52</v>
      </c>
      <c r="BC3" s="31" t="s">
        <v>53</v>
      </c>
      <c r="BD3" s="31" t="s">
        <v>54</v>
      </c>
      <c r="BE3" s="32" t="s">
        <v>177</v>
      </c>
      <c r="BF3" s="30" t="s">
        <v>180</v>
      </c>
      <c r="BG3" s="31" t="s">
        <v>55</v>
      </c>
      <c r="BH3" s="31" t="s">
        <v>56</v>
      </c>
      <c r="BI3" s="30" t="s">
        <v>57</v>
      </c>
      <c r="BJ3" s="31" t="s">
        <v>58</v>
      </c>
      <c r="BK3" s="30" t="s">
        <v>59</v>
      </c>
      <c r="BL3" s="30" t="s">
        <v>60</v>
      </c>
      <c r="BM3" s="30" t="s">
        <v>182</v>
      </c>
      <c r="BN3" s="30" t="s">
        <v>61</v>
      </c>
      <c r="BO3" s="30" t="s">
        <v>62</v>
      </c>
      <c r="BP3" s="30" t="s">
        <v>178</v>
      </c>
      <c r="BQ3" s="30" t="s">
        <v>63</v>
      </c>
      <c r="BR3" s="30" t="s">
        <v>64</v>
      </c>
      <c r="BS3" s="30" t="s">
        <v>65</v>
      </c>
    </row>
    <row r="4" spans="1:71" s="4" customFormat="1" ht="15" thickBot="1" x14ac:dyDescent="0.4">
      <c r="A4" s="19" t="s">
        <v>66</v>
      </c>
      <c r="B4" s="19"/>
      <c r="C4" s="5"/>
      <c r="D4" s="5"/>
      <c r="E4" s="5"/>
      <c r="F4" s="5"/>
      <c r="G4" s="7"/>
      <c r="H4" s="5"/>
      <c r="I4" s="5"/>
      <c r="J4" s="5"/>
      <c r="K4" s="5"/>
      <c r="L4" s="26"/>
      <c r="M4" s="5"/>
      <c r="N4" s="5"/>
      <c r="O4" s="6"/>
      <c r="P4" s="6"/>
      <c r="Q4" s="6"/>
      <c r="R4" s="6"/>
      <c r="S4" s="5"/>
      <c r="T4" s="5"/>
      <c r="U4" s="6"/>
      <c r="Y4" s="19" t="s">
        <v>66</v>
      </c>
      <c r="AA4" s="5"/>
      <c r="AX4" s="19" t="s">
        <v>66</v>
      </c>
      <c r="AZ4" s="5"/>
    </row>
    <row r="5" spans="1:71" x14ac:dyDescent="0.35">
      <c r="A5" s="14" t="s">
        <v>97</v>
      </c>
      <c r="B5" s="14" t="s">
        <v>149</v>
      </c>
      <c r="C5" s="2">
        <v>18</v>
      </c>
      <c r="D5" s="34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6">
        <v>0</v>
      </c>
      <c r="K5" s="2">
        <v>0.27800000000000002</v>
      </c>
      <c r="L5" s="27">
        <v>0</v>
      </c>
      <c r="M5" s="2">
        <v>0</v>
      </c>
      <c r="N5" s="2">
        <v>0</v>
      </c>
      <c r="O5" s="2">
        <v>0</v>
      </c>
      <c r="P5" s="2">
        <v>0.222</v>
      </c>
      <c r="Q5" s="2">
        <v>0</v>
      </c>
      <c r="R5" s="2">
        <v>0</v>
      </c>
      <c r="S5" s="2">
        <v>5.6000000000000001E-2</v>
      </c>
      <c r="T5" s="2">
        <v>0</v>
      </c>
      <c r="U5" s="2">
        <v>0</v>
      </c>
      <c r="V5" s="3"/>
      <c r="Y5" s="14" t="s">
        <v>97</v>
      </c>
      <c r="Z5" s="14" t="s">
        <v>149</v>
      </c>
      <c r="AA5" s="2">
        <v>18</v>
      </c>
      <c r="AB5" s="1">
        <f>AA5</f>
        <v>18</v>
      </c>
      <c r="AC5" s="1">
        <f>D5</f>
        <v>0</v>
      </c>
      <c r="AD5" s="1">
        <f t="shared" ref="AD5:AT5" si="0">E5</f>
        <v>0</v>
      </c>
      <c r="AE5" s="1">
        <f t="shared" si="0"/>
        <v>0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54">
        <f t="shared" si="0"/>
        <v>0.27800000000000002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0.222</v>
      </c>
      <c r="AP5" s="1">
        <f t="shared" si="0"/>
        <v>0</v>
      </c>
      <c r="AQ5" s="1">
        <f t="shared" si="0"/>
        <v>0</v>
      </c>
      <c r="AR5" s="1">
        <f t="shared" si="0"/>
        <v>5.6000000000000001E-2</v>
      </c>
      <c r="AS5" s="1">
        <f t="shared" si="0"/>
        <v>0</v>
      </c>
      <c r="AT5" s="1">
        <f t="shared" si="0"/>
        <v>0</v>
      </c>
      <c r="AU5" s="55">
        <f>SUM(AK5:AT5)</f>
        <v>0.27800000000000002</v>
      </c>
      <c r="AX5" s="14" t="s">
        <v>97</v>
      </c>
      <c r="AY5" s="14" t="s">
        <v>149</v>
      </c>
      <c r="AZ5" s="2">
        <v>18</v>
      </c>
      <c r="BA5" s="1">
        <f>AZ5</f>
        <v>18</v>
      </c>
      <c r="BB5" s="1">
        <f>AC5</f>
        <v>0</v>
      </c>
      <c r="BC5" s="1">
        <f t="shared" ref="BC5:BS5" si="1">AD5</f>
        <v>0</v>
      </c>
      <c r="BD5" s="1">
        <f t="shared" si="1"/>
        <v>0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0.27800000000000002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0.222</v>
      </c>
      <c r="BO5" s="1">
        <f t="shared" si="1"/>
        <v>0</v>
      </c>
      <c r="BP5" s="1">
        <f t="shared" si="1"/>
        <v>0</v>
      </c>
      <c r="BQ5" s="1">
        <f t="shared" si="1"/>
        <v>5.6000000000000001E-2</v>
      </c>
      <c r="BR5" s="1">
        <f t="shared" si="1"/>
        <v>0</v>
      </c>
      <c r="BS5" s="1">
        <f t="shared" si="1"/>
        <v>0</v>
      </c>
    </row>
    <row r="6" spans="1:71" x14ac:dyDescent="0.35">
      <c r="A6" s="14" t="s">
        <v>73</v>
      </c>
      <c r="B6" s="14" t="s">
        <v>142</v>
      </c>
      <c r="C6" s="2">
        <v>17</v>
      </c>
      <c r="D6" s="37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9">
        <v>0</v>
      </c>
      <c r="K6" s="2">
        <v>0.29399999999999998</v>
      </c>
      <c r="L6" s="27">
        <v>0</v>
      </c>
      <c r="M6" s="2">
        <v>0</v>
      </c>
      <c r="N6" s="2">
        <v>0</v>
      </c>
      <c r="O6" s="2">
        <v>5.8999999999999997E-2</v>
      </c>
      <c r="P6" s="2">
        <v>0.17599999999999999</v>
      </c>
      <c r="Q6" s="2">
        <v>0</v>
      </c>
      <c r="R6" s="2">
        <v>5.8999999999999997E-2</v>
      </c>
      <c r="S6" s="2">
        <v>0</v>
      </c>
      <c r="T6" s="2">
        <v>0</v>
      </c>
      <c r="U6" s="2">
        <v>0</v>
      </c>
      <c r="V6" s="3"/>
      <c r="Y6" s="14" t="s">
        <v>184</v>
      </c>
      <c r="Z6" s="14" t="s">
        <v>142</v>
      </c>
      <c r="AA6" s="2">
        <v>17</v>
      </c>
      <c r="AB6" s="1">
        <f>SUM(AA6:AA10)</f>
        <v>110</v>
      </c>
      <c r="AC6" s="1">
        <f>D6*($AA6/110)</f>
        <v>0</v>
      </c>
      <c r="AD6" s="1">
        <f t="shared" ref="AD6:AT10" si="2">E6*($AA6/110)</f>
        <v>0</v>
      </c>
      <c r="AE6" s="1">
        <f t="shared" si="2"/>
        <v>0</v>
      </c>
      <c r="AF6" s="1">
        <f t="shared" si="2"/>
        <v>0</v>
      </c>
      <c r="AG6" s="1">
        <f t="shared" si="2"/>
        <v>0</v>
      </c>
      <c r="AH6" s="1">
        <f t="shared" si="2"/>
        <v>0</v>
      </c>
      <c r="AI6" s="1">
        <f t="shared" si="2"/>
        <v>0</v>
      </c>
      <c r="AJ6" s="54">
        <f t="shared" si="2"/>
        <v>4.5436363636363636E-2</v>
      </c>
      <c r="AK6" s="1">
        <f t="shared" si="2"/>
        <v>0</v>
      </c>
      <c r="AL6" s="1">
        <f t="shared" si="2"/>
        <v>0</v>
      </c>
      <c r="AM6" s="1">
        <f t="shared" si="2"/>
        <v>0</v>
      </c>
      <c r="AN6" s="1">
        <f t="shared" si="2"/>
        <v>9.1181818181818169E-3</v>
      </c>
      <c r="AO6" s="1">
        <f t="shared" si="2"/>
        <v>2.7199999999999998E-2</v>
      </c>
      <c r="AP6" s="1">
        <f t="shared" si="2"/>
        <v>0</v>
      </c>
      <c r="AQ6" s="1">
        <f t="shared" si="2"/>
        <v>9.1181818181818169E-3</v>
      </c>
      <c r="AR6" s="1">
        <f t="shared" si="2"/>
        <v>0</v>
      </c>
      <c r="AS6" s="1">
        <f t="shared" si="2"/>
        <v>0</v>
      </c>
      <c r="AT6" s="1">
        <f t="shared" si="2"/>
        <v>0</v>
      </c>
      <c r="AU6" s="55">
        <f t="shared" ref="AU6:AU45" si="3">SUM(AK6:AT6)</f>
        <v>4.5436363636363636E-2</v>
      </c>
      <c r="AX6" s="14" t="s">
        <v>184</v>
      </c>
      <c r="AY6" s="14" t="s">
        <v>142</v>
      </c>
      <c r="AZ6" s="2">
        <v>17</v>
      </c>
      <c r="BA6" s="1">
        <f>SUM(AZ6:AZ10)</f>
        <v>110</v>
      </c>
      <c r="BB6" s="1">
        <f>SUM(AC6:AC10)</f>
        <v>0</v>
      </c>
      <c r="BC6" s="1">
        <f t="shared" ref="BC6:BS6" si="4">SUM(AD6:AD10)</f>
        <v>0</v>
      </c>
      <c r="BD6" s="1">
        <f t="shared" si="4"/>
        <v>0</v>
      </c>
      <c r="BE6" s="1">
        <f t="shared" si="4"/>
        <v>0</v>
      </c>
      <c r="BF6" s="1">
        <f t="shared" si="4"/>
        <v>0</v>
      </c>
      <c r="BG6" s="1">
        <f t="shared" si="4"/>
        <v>0</v>
      </c>
      <c r="BH6" s="1">
        <f t="shared" si="4"/>
        <v>0</v>
      </c>
      <c r="BI6" s="1">
        <f t="shared" si="4"/>
        <v>0.36343636363636367</v>
      </c>
      <c r="BJ6" s="1">
        <f t="shared" si="4"/>
        <v>0</v>
      </c>
      <c r="BK6" s="1">
        <f t="shared" si="4"/>
        <v>1.8318181818181817E-2</v>
      </c>
      <c r="BL6" s="1">
        <f t="shared" si="4"/>
        <v>0</v>
      </c>
      <c r="BM6" s="1">
        <f t="shared" si="4"/>
        <v>1.8209090909090911E-2</v>
      </c>
      <c r="BN6" s="1">
        <f t="shared" si="4"/>
        <v>0.17255454545454546</v>
      </c>
      <c r="BO6" s="1">
        <f t="shared" si="4"/>
        <v>9.1636363636363634E-3</v>
      </c>
      <c r="BP6" s="1">
        <f t="shared" si="4"/>
        <v>5.4381818181818184E-2</v>
      </c>
      <c r="BQ6" s="1">
        <f t="shared" si="4"/>
        <v>6.3627272727272727E-2</v>
      </c>
      <c r="BR6" s="1">
        <f t="shared" si="4"/>
        <v>0</v>
      </c>
      <c r="BS6" s="1">
        <f t="shared" si="4"/>
        <v>2.7327272727272728E-2</v>
      </c>
    </row>
    <row r="7" spans="1:71" x14ac:dyDescent="0.35">
      <c r="A7" s="14" t="s">
        <v>74</v>
      </c>
      <c r="B7" s="14" t="s">
        <v>142</v>
      </c>
      <c r="C7" s="2">
        <v>10</v>
      </c>
      <c r="D7" s="37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9">
        <v>0</v>
      </c>
      <c r="K7" s="2">
        <v>0.1</v>
      </c>
      <c r="L7" s="27">
        <v>0</v>
      </c>
      <c r="M7" s="2">
        <v>0</v>
      </c>
      <c r="N7" s="2">
        <v>0</v>
      </c>
      <c r="O7" s="2">
        <v>0.1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3"/>
      <c r="Y7" s="14"/>
      <c r="Z7" s="14"/>
      <c r="AA7" s="2">
        <v>10</v>
      </c>
      <c r="AC7" s="1">
        <f>D7*($AA7/110)</f>
        <v>0</v>
      </c>
      <c r="AD7" s="1">
        <f t="shared" si="2"/>
        <v>0</v>
      </c>
      <c r="AE7" s="1">
        <f t="shared" si="2"/>
        <v>0</v>
      </c>
      <c r="AF7" s="1">
        <f t="shared" si="2"/>
        <v>0</v>
      </c>
      <c r="AG7" s="1">
        <f t="shared" si="2"/>
        <v>0</v>
      </c>
      <c r="AH7" s="1">
        <f t="shared" si="2"/>
        <v>0</v>
      </c>
      <c r="AI7" s="1">
        <f t="shared" si="2"/>
        <v>0</v>
      </c>
      <c r="AJ7" s="54">
        <f t="shared" si="2"/>
        <v>9.0909090909090922E-3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9.0909090909090922E-3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55">
        <f t="shared" si="3"/>
        <v>9.0909090909090922E-3</v>
      </c>
      <c r="AX7" s="14"/>
      <c r="AY7" s="14"/>
      <c r="AZ7" s="2">
        <v>10</v>
      </c>
    </row>
    <row r="8" spans="1:71" x14ac:dyDescent="0.35">
      <c r="A8" s="14" t="s">
        <v>75</v>
      </c>
      <c r="B8" s="14" t="s">
        <v>142</v>
      </c>
      <c r="C8" s="2">
        <v>42</v>
      </c>
      <c r="D8" s="37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9">
        <v>0</v>
      </c>
      <c r="K8" s="2">
        <v>0.47599999999999998</v>
      </c>
      <c r="L8" s="27">
        <v>0</v>
      </c>
      <c r="M8" s="2">
        <v>2.4E-2</v>
      </c>
      <c r="N8" s="2">
        <v>0</v>
      </c>
      <c r="O8" s="2">
        <v>0</v>
      </c>
      <c r="P8" s="2">
        <v>0.214</v>
      </c>
      <c r="Q8" s="2">
        <v>2.4E-2</v>
      </c>
      <c r="R8" s="2">
        <v>7.0999999999999994E-2</v>
      </c>
      <c r="S8" s="2">
        <v>9.5000000000000001E-2</v>
      </c>
      <c r="T8" s="2">
        <v>0</v>
      </c>
      <c r="U8" s="2">
        <v>4.8000000000000001E-2</v>
      </c>
      <c r="V8" s="3"/>
      <c r="Y8" s="14"/>
      <c r="Z8" s="14"/>
      <c r="AA8" s="2">
        <v>42</v>
      </c>
      <c r="AC8" s="1">
        <f>D8*($AA8/110)</f>
        <v>0</v>
      </c>
      <c r="AD8" s="1">
        <f t="shared" si="2"/>
        <v>0</v>
      </c>
      <c r="AE8" s="1">
        <f t="shared" si="2"/>
        <v>0</v>
      </c>
      <c r="AF8" s="1">
        <f t="shared" si="2"/>
        <v>0</v>
      </c>
      <c r="AG8" s="1">
        <f t="shared" si="2"/>
        <v>0</v>
      </c>
      <c r="AH8" s="1">
        <f t="shared" si="2"/>
        <v>0</v>
      </c>
      <c r="AI8" s="1">
        <f t="shared" si="2"/>
        <v>0</v>
      </c>
      <c r="AJ8" s="54">
        <f t="shared" si="2"/>
        <v>0.18174545454545454</v>
      </c>
      <c r="AK8" s="1">
        <f t="shared" si="2"/>
        <v>0</v>
      </c>
      <c r="AL8" s="1">
        <f t="shared" si="2"/>
        <v>9.1636363636363634E-3</v>
      </c>
      <c r="AM8" s="1">
        <f t="shared" si="2"/>
        <v>0</v>
      </c>
      <c r="AN8" s="1">
        <f t="shared" si="2"/>
        <v>0</v>
      </c>
      <c r="AO8" s="1">
        <f t="shared" si="2"/>
        <v>8.1709090909090912E-2</v>
      </c>
      <c r="AP8" s="1">
        <f t="shared" si="2"/>
        <v>9.1636363636363634E-3</v>
      </c>
      <c r="AQ8" s="1">
        <f t="shared" si="2"/>
        <v>2.7109090909090909E-2</v>
      </c>
      <c r="AR8" s="1">
        <f t="shared" si="2"/>
        <v>3.6272727272727276E-2</v>
      </c>
      <c r="AS8" s="1">
        <f t="shared" si="2"/>
        <v>0</v>
      </c>
      <c r="AT8" s="1">
        <f t="shared" si="2"/>
        <v>1.8327272727272727E-2</v>
      </c>
      <c r="AU8" s="55">
        <f t="shared" si="3"/>
        <v>0.18174545454545452</v>
      </c>
      <c r="AX8" s="14"/>
      <c r="AY8" s="14"/>
      <c r="AZ8" s="2">
        <v>42</v>
      </c>
    </row>
    <row r="9" spans="1:71" x14ac:dyDescent="0.35">
      <c r="A9" s="14" t="s">
        <v>76</v>
      </c>
      <c r="B9" s="14" t="s">
        <v>142</v>
      </c>
      <c r="C9" s="2">
        <v>22</v>
      </c>
      <c r="D9" s="37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9">
        <v>0</v>
      </c>
      <c r="K9" s="2">
        <v>0.318</v>
      </c>
      <c r="L9" s="27">
        <v>0</v>
      </c>
      <c r="M9" s="2">
        <v>0</v>
      </c>
      <c r="N9" s="2">
        <v>0</v>
      </c>
      <c r="O9" s="2">
        <v>0</v>
      </c>
      <c r="P9" s="2">
        <v>0.13600000000000001</v>
      </c>
      <c r="Q9" s="2">
        <v>0</v>
      </c>
      <c r="R9" s="2">
        <v>4.4999999999999998E-2</v>
      </c>
      <c r="S9" s="2">
        <v>9.0999999999999998E-2</v>
      </c>
      <c r="T9" s="2">
        <v>0</v>
      </c>
      <c r="U9" s="2">
        <v>4.4999999999999998E-2</v>
      </c>
      <c r="V9" s="3"/>
      <c r="Y9" s="14"/>
      <c r="Z9" s="14"/>
      <c r="AA9" s="2">
        <v>22</v>
      </c>
      <c r="AC9" s="1">
        <f>D9*($AA9/110)</f>
        <v>0</v>
      </c>
      <c r="AD9" s="1">
        <f t="shared" si="2"/>
        <v>0</v>
      </c>
      <c r="AE9" s="1">
        <f t="shared" si="2"/>
        <v>0</v>
      </c>
      <c r="AF9" s="1">
        <f t="shared" si="2"/>
        <v>0</v>
      </c>
      <c r="AG9" s="1">
        <f t="shared" si="2"/>
        <v>0</v>
      </c>
      <c r="AH9" s="1">
        <f t="shared" si="2"/>
        <v>0</v>
      </c>
      <c r="AI9" s="1">
        <f t="shared" si="2"/>
        <v>0</v>
      </c>
      <c r="AJ9" s="54">
        <f t="shared" si="2"/>
        <v>6.3600000000000004E-2</v>
      </c>
      <c r="AK9" s="1">
        <f t="shared" si="2"/>
        <v>0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2.7200000000000002E-2</v>
      </c>
      <c r="AP9" s="1">
        <f t="shared" si="2"/>
        <v>0</v>
      </c>
      <c r="AQ9" s="1">
        <f t="shared" si="2"/>
        <v>8.9999999999999993E-3</v>
      </c>
      <c r="AR9" s="1">
        <f t="shared" si="2"/>
        <v>1.8200000000000001E-2</v>
      </c>
      <c r="AS9" s="1">
        <f t="shared" si="2"/>
        <v>0</v>
      </c>
      <c r="AT9" s="1">
        <f t="shared" si="2"/>
        <v>8.9999999999999993E-3</v>
      </c>
      <c r="AU9" s="55">
        <f t="shared" si="3"/>
        <v>6.3399999999999998E-2</v>
      </c>
      <c r="AX9" s="14"/>
      <c r="AY9" s="14"/>
      <c r="AZ9" s="2">
        <v>22</v>
      </c>
    </row>
    <row r="10" spans="1:71" x14ac:dyDescent="0.35">
      <c r="A10" s="14" t="s">
        <v>77</v>
      </c>
      <c r="B10" s="14" t="s">
        <v>142</v>
      </c>
      <c r="C10" s="2">
        <v>19</v>
      </c>
      <c r="D10" s="37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9">
        <v>0</v>
      </c>
      <c r="K10" s="2">
        <v>0.36799999999999999</v>
      </c>
      <c r="L10" s="27">
        <v>0</v>
      </c>
      <c r="M10" s="2">
        <v>5.2999999999999999E-2</v>
      </c>
      <c r="N10" s="2">
        <v>0</v>
      </c>
      <c r="O10" s="2">
        <v>0</v>
      </c>
      <c r="P10" s="2">
        <v>0.21099999999999999</v>
      </c>
      <c r="Q10" s="2">
        <v>0</v>
      </c>
      <c r="R10" s="2">
        <v>5.2999999999999999E-2</v>
      </c>
      <c r="S10" s="2">
        <v>5.2999999999999999E-2</v>
      </c>
      <c r="T10" s="2">
        <v>0</v>
      </c>
      <c r="U10" s="2">
        <v>0</v>
      </c>
      <c r="V10" s="3"/>
      <c r="Y10" s="14"/>
      <c r="Z10" s="14"/>
      <c r="AA10" s="2">
        <v>19</v>
      </c>
      <c r="AC10" s="1">
        <f>D10*($AA10/110)</f>
        <v>0</v>
      </c>
      <c r="AD10" s="1">
        <f t="shared" si="2"/>
        <v>0</v>
      </c>
      <c r="AE10" s="1">
        <f t="shared" si="2"/>
        <v>0</v>
      </c>
      <c r="AF10" s="1">
        <f t="shared" si="2"/>
        <v>0</v>
      </c>
      <c r="AG10" s="1">
        <f t="shared" si="2"/>
        <v>0</v>
      </c>
      <c r="AH10" s="1">
        <f t="shared" si="2"/>
        <v>0</v>
      </c>
      <c r="AI10" s="1">
        <f t="shared" si="2"/>
        <v>0</v>
      </c>
      <c r="AJ10" s="54">
        <f t="shared" si="2"/>
        <v>6.3563636363636364E-2</v>
      </c>
      <c r="AK10" s="1">
        <f t="shared" si="2"/>
        <v>0</v>
      </c>
      <c r="AL10" s="1">
        <f t="shared" si="2"/>
        <v>9.1545454545454551E-3</v>
      </c>
      <c r="AM10" s="1">
        <f t="shared" si="2"/>
        <v>0</v>
      </c>
      <c r="AN10" s="1">
        <f t="shared" si="2"/>
        <v>0</v>
      </c>
      <c r="AO10" s="1">
        <f t="shared" si="2"/>
        <v>3.6445454545454545E-2</v>
      </c>
      <c r="AP10" s="1">
        <f t="shared" si="2"/>
        <v>0</v>
      </c>
      <c r="AQ10" s="1">
        <f t="shared" si="2"/>
        <v>9.1545454545454551E-3</v>
      </c>
      <c r="AR10" s="1">
        <f t="shared" si="2"/>
        <v>9.1545454545454551E-3</v>
      </c>
      <c r="AS10" s="1">
        <f t="shared" si="2"/>
        <v>0</v>
      </c>
      <c r="AT10" s="1">
        <f t="shared" si="2"/>
        <v>0</v>
      </c>
      <c r="AU10" s="55">
        <f t="shared" si="3"/>
        <v>6.3909090909090915E-2</v>
      </c>
      <c r="AX10" s="14"/>
      <c r="AY10" s="14"/>
      <c r="AZ10" s="2">
        <v>19</v>
      </c>
    </row>
    <row r="11" spans="1:71" x14ac:dyDescent="0.35">
      <c r="A11" s="14" t="s">
        <v>79</v>
      </c>
      <c r="B11" s="14" t="s">
        <v>144</v>
      </c>
      <c r="C11" s="2">
        <v>25</v>
      </c>
      <c r="D11" s="37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9">
        <v>0</v>
      </c>
      <c r="K11" s="2">
        <v>0.6</v>
      </c>
      <c r="L11" s="27">
        <v>0</v>
      </c>
      <c r="M11" s="2">
        <v>0</v>
      </c>
      <c r="N11" s="2">
        <v>0</v>
      </c>
      <c r="O11" s="2">
        <v>0.12</v>
      </c>
      <c r="P11" s="2">
        <v>0.24</v>
      </c>
      <c r="Q11" s="2">
        <v>0</v>
      </c>
      <c r="R11" s="2">
        <v>0.12</v>
      </c>
      <c r="S11" s="2">
        <v>0.08</v>
      </c>
      <c r="T11" s="2">
        <v>0.04</v>
      </c>
      <c r="U11" s="2">
        <v>0</v>
      </c>
      <c r="V11" s="3"/>
      <c r="Y11" s="14" t="s">
        <v>185</v>
      </c>
      <c r="Z11" s="14" t="s">
        <v>144</v>
      </c>
      <c r="AA11" s="2">
        <v>25</v>
      </c>
      <c r="AB11" s="1">
        <f>SUM(AA11:AA14)</f>
        <v>102</v>
      </c>
      <c r="AC11" s="1">
        <f>D11*($AA11/102)</f>
        <v>0</v>
      </c>
      <c r="AD11" s="1">
        <f t="shared" ref="AD11:AT14" si="5">E11*($AA11/102)</f>
        <v>0</v>
      </c>
      <c r="AE11" s="1">
        <f t="shared" si="5"/>
        <v>0</v>
      </c>
      <c r="AF11" s="1">
        <f t="shared" si="5"/>
        <v>0</v>
      </c>
      <c r="AG11" s="1">
        <f t="shared" si="5"/>
        <v>0</v>
      </c>
      <c r="AH11" s="1">
        <f t="shared" si="5"/>
        <v>0</v>
      </c>
      <c r="AI11" s="1">
        <f t="shared" si="5"/>
        <v>0</v>
      </c>
      <c r="AJ11" s="54">
        <f t="shared" si="5"/>
        <v>0.14705882352941174</v>
      </c>
      <c r="AK11" s="1">
        <f t="shared" si="5"/>
        <v>0</v>
      </c>
      <c r="AL11" s="1">
        <f t="shared" si="5"/>
        <v>0</v>
      </c>
      <c r="AM11" s="1">
        <f t="shared" si="5"/>
        <v>0</v>
      </c>
      <c r="AN11" s="1">
        <f t="shared" si="5"/>
        <v>2.9411764705882349E-2</v>
      </c>
      <c r="AO11" s="1">
        <f t="shared" si="5"/>
        <v>5.8823529411764698E-2</v>
      </c>
      <c r="AP11" s="1">
        <f t="shared" si="5"/>
        <v>0</v>
      </c>
      <c r="AQ11" s="1">
        <f t="shared" si="5"/>
        <v>2.9411764705882349E-2</v>
      </c>
      <c r="AR11" s="1">
        <f t="shared" si="5"/>
        <v>1.9607843137254902E-2</v>
      </c>
      <c r="AS11" s="1">
        <f t="shared" si="5"/>
        <v>9.8039215686274508E-3</v>
      </c>
      <c r="AT11" s="1">
        <f t="shared" si="5"/>
        <v>0</v>
      </c>
      <c r="AU11" s="55">
        <f t="shared" si="3"/>
        <v>0.14705882352941174</v>
      </c>
      <c r="AX11" s="14" t="s">
        <v>185</v>
      </c>
      <c r="AY11" s="14" t="s">
        <v>144</v>
      </c>
      <c r="AZ11" s="2">
        <v>25</v>
      </c>
      <c r="BA11" s="1">
        <f>SUM(AZ11:AZ14)</f>
        <v>102</v>
      </c>
      <c r="BB11" s="1">
        <f>SUM(AC11:AC14)</f>
        <v>0</v>
      </c>
      <c r="BC11" s="1">
        <f t="shared" ref="BC11:BS11" si="6">SUM(AD11:AD14)</f>
        <v>0</v>
      </c>
      <c r="BD11" s="1">
        <f t="shared" si="6"/>
        <v>0</v>
      </c>
      <c r="BE11" s="1">
        <f t="shared" si="6"/>
        <v>0</v>
      </c>
      <c r="BF11" s="1">
        <f t="shared" si="6"/>
        <v>0</v>
      </c>
      <c r="BG11" s="1">
        <f t="shared" si="6"/>
        <v>0</v>
      </c>
      <c r="BH11" s="1">
        <f t="shared" si="6"/>
        <v>0</v>
      </c>
      <c r="BI11" s="1">
        <f t="shared" si="6"/>
        <v>0.71568627450980404</v>
      </c>
      <c r="BJ11" s="1">
        <f t="shared" si="6"/>
        <v>0</v>
      </c>
      <c r="BK11" s="1">
        <f t="shared" si="6"/>
        <v>0</v>
      </c>
      <c r="BL11" s="1">
        <f t="shared" si="6"/>
        <v>0</v>
      </c>
      <c r="BM11" s="1">
        <f t="shared" si="6"/>
        <v>3.929411764705882E-2</v>
      </c>
      <c r="BN11" s="1">
        <f t="shared" si="6"/>
        <v>0.22568627450980391</v>
      </c>
      <c r="BO11" s="1">
        <f t="shared" si="6"/>
        <v>2.9294117647058825E-2</v>
      </c>
      <c r="BP11" s="1">
        <f t="shared" si="6"/>
        <v>7.8392156862745088E-2</v>
      </c>
      <c r="BQ11" s="1">
        <f t="shared" si="6"/>
        <v>0.19600000000000001</v>
      </c>
      <c r="BR11" s="1">
        <f t="shared" si="6"/>
        <v>5.8862745098039217E-2</v>
      </c>
      <c r="BS11" s="1">
        <f t="shared" si="6"/>
        <v>8.8392156862745097E-2</v>
      </c>
    </row>
    <row r="12" spans="1:71" x14ac:dyDescent="0.35">
      <c r="A12" s="14" t="s">
        <v>80</v>
      </c>
      <c r="B12" s="14" t="s">
        <v>144</v>
      </c>
      <c r="C12" s="2">
        <v>28</v>
      </c>
      <c r="D12" s="37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9">
        <v>0</v>
      </c>
      <c r="K12" s="2">
        <v>0.78600000000000003</v>
      </c>
      <c r="L12" s="27">
        <v>0</v>
      </c>
      <c r="M12" s="2">
        <v>0</v>
      </c>
      <c r="N12" s="2">
        <v>0</v>
      </c>
      <c r="O12" s="2">
        <v>0</v>
      </c>
      <c r="P12" s="2">
        <v>0.17899999999999999</v>
      </c>
      <c r="Q12" s="2">
        <v>7.0999999999999994E-2</v>
      </c>
      <c r="R12" s="2">
        <v>0.107</v>
      </c>
      <c r="S12" s="2">
        <v>0.25</v>
      </c>
      <c r="T12" s="2">
        <v>0.14299999999999999</v>
      </c>
      <c r="U12" s="2">
        <v>3.5999999999999997E-2</v>
      </c>
      <c r="V12" s="3"/>
      <c r="Y12" s="14"/>
      <c r="Z12" s="14"/>
      <c r="AA12" s="2">
        <v>28</v>
      </c>
      <c r="AC12" s="1">
        <f t="shared" ref="AC12:AC14" si="7">D12*($AA12/102)</f>
        <v>0</v>
      </c>
      <c r="AD12" s="1">
        <f t="shared" si="5"/>
        <v>0</v>
      </c>
      <c r="AE12" s="1">
        <f t="shared" si="5"/>
        <v>0</v>
      </c>
      <c r="AF12" s="1">
        <f t="shared" si="5"/>
        <v>0</v>
      </c>
      <c r="AG12" s="1">
        <f t="shared" si="5"/>
        <v>0</v>
      </c>
      <c r="AH12" s="1">
        <f t="shared" si="5"/>
        <v>0</v>
      </c>
      <c r="AI12" s="1">
        <f t="shared" si="5"/>
        <v>0</v>
      </c>
      <c r="AJ12" s="54">
        <f t="shared" si="5"/>
        <v>0.21576470588235297</v>
      </c>
      <c r="AK12" s="1">
        <f t="shared" si="5"/>
        <v>0</v>
      </c>
      <c r="AL12" s="1">
        <f t="shared" si="5"/>
        <v>0</v>
      </c>
      <c r="AM12" s="1">
        <f t="shared" si="5"/>
        <v>0</v>
      </c>
      <c r="AN12" s="1">
        <f t="shared" si="5"/>
        <v>0</v>
      </c>
      <c r="AO12" s="1">
        <f t="shared" si="5"/>
        <v>4.9137254901960789E-2</v>
      </c>
      <c r="AP12" s="1">
        <f t="shared" si="5"/>
        <v>1.9490196078431374E-2</v>
      </c>
      <c r="AQ12" s="1">
        <f t="shared" si="5"/>
        <v>2.9372549019607844E-2</v>
      </c>
      <c r="AR12" s="1">
        <f t="shared" si="5"/>
        <v>6.8627450980392163E-2</v>
      </c>
      <c r="AS12" s="1">
        <f t="shared" si="5"/>
        <v>3.9254901960784315E-2</v>
      </c>
      <c r="AT12" s="1">
        <f>U12*($AA12/102)</f>
        <v>9.8823529411764706E-3</v>
      </c>
      <c r="AU12" s="55">
        <f t="shared" si="3"/>
        <v>0.21576470588235297</v>
      </c>
      <c r="AX12" s="14"/>
      <c r="AY12" s="14"/>
      <c r="AZ12" s="2">
        <v>28</v>
      </c>
    </row>
    <row r="13" spans="1:71" x14ac:dyDescent="0.35">
      <c r="A13" s="14" t="s">
        <v>81</v>
      </c>
      <c r="B13" s="14" t="s">
        <v>144</v>
      </c>
      <c r="C13" s="2">
        <v>25</v>
      </c>
      <c r="D13" s="37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2">
        <v>0.76</v>
      </c>
      <c r="L13" s="27">
        <v>0</v>
      </c>
      <c r="M13" s="2">
        <v>0</v>
      </c>
      <c r="N13" s="2">
        <v>0</v>
      </c>
      <c r="O13" s="2">
        <v>0</v>
      </c>
      <c r="P13" s="2">
        <v>0.2</v>
      </c>
      <c r="Q13" s="2">
        <v>0.04</v>
      </c>
      <c r="R13" s="2">
        <v>0.08</v>
      </c>
      <c r="S13" s="2">
        <v>0.24</v>
      </c>
      <c r="T13" s="2">
        <v>0.04</v>
      </c>
      <c r="U13" s="2">
        <v>0.16</v>
      </c>
      <c r="V13" s="3"/>
      <c r="Y13" s="14"/>
      <c r="Z13" s="14"/>
      <c r="AA13" s="2">
        <v>25</v>
      </c>
      <c r="AC13" s="1">
        <f t="shared" si="7"/>
        <v>0</v>
      </c>
      <c r="AD13" s="1">
        <f t="shared" si="5"/>
        <v>0</v>
      </c>
      <c r="AE13" s="1">
        <f t="shared" si="5"/>
        <v>0</v>
      </c>
      <c r="AF13" s="1">
        <f t="shared" si="5"/>
        <v>0</v>
      </c>
      <c r="AG13" s="1">
        <f t="shared" si="5"/>
        <v>0</v>
      </c>
      <c r="AH13" s="1">
        <f t="shared" si="5"/>
        <v>0</v>
      </c>
      <c r="AI13" s="1">
        <f t="shared" si="5"/>
        <v>0</v>
      </c>
      <c r="AJ13" s="54">
        <f t="shared" si="5"/>
        <v>0.18627450980392157</v>
      </c>
      <c r="AK13" s="1">
        <f t="shared" si="5"/>
        <v>0</v>
      </c>
      <c r="AL13" s="1">
        <f t="shared" si="5"/>
        <v>0</v>
      </c>
      <c r="AM13" s="1">
        <f t="shared" si="5"/>
        <v>0</v>
      </c>
      <c r="AN13" s="1">
        <f t="shared" si="5"/>
        <v>0</v>
      </c>
      <c r="AO13" s="1">
        <f t="shared" si="5"/>
        <v>4.9019607843137254E-2</v>
      </c>
      <c r="AP13" s="1">
        <f t="shared" si="5"/>
        <v>9.8039215686274508E-3</v>
      </c>
      <c r="AQ13" s="1">
        <f t="shared" si="5"/>
        <v>1.9607843137254902E-2</v>
      </c>
      <c r="AR13" s="1">
        <f t="shared" si="5"/>
        <v>5.8823529411764698E-2</v>
      </c>
      <c r="AS13" s="1">
        <f t="shared" si="5"/>
        <v>9.8039215686274508E-3</v>
      </c>
      <c r="AT13" s="1">
        <f t="shared" si="5"/>
        <v>3.9215686274509803E-2</v>
      </c>
      <c r="AU13" s="55">
        <f t="shared" si="3"/>
        <v>0.18627450980392155</v>
      </c>
      <c r="AX13" s="14"/>
      <c r="AY13" s="14"/>
      <c r="AZ13" s="2">
        <v>25</v>
      </c>
    </row>
    <row r="14" spans="1:71" x14ac:dyDescent="0.35">
      <c r="A14" s="14" t="s">
        <v>82</v>
      </c>
      <c r="B14" s="14" t="s">
        <v>144</v>
      </c>
      <c r="C14" s="2">
        <v>24</v>
      </c>
      <c r="D14" s="37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9">
        <v>0</v>
      </c>
      <c r="K14" s="2">
        <v>0.70799999999999996</v>
      </c>
      <c r="L14" s="27">
        <v>0</v>
      </c>
      <c r="M14" s="2">
        <v>0</v>
      </c>
      <c r="N14" s="2">
        <v>0</v>
      </c>
      <c r="O14" s="2">
        <v>4.2000000000000003E-2</v>
      </c>
      <c r="P14" s="2">
        <v>0.29199999999999998</v>
      </c>
      <c r="Q14" s="2">
        <v>0</v>
      </c>
      <c r="R14" s="2">
        <v>0</v>
      </c>
      <c r="S14" s="2">
        <v>0.20799999999999999</v>
      </c>
      <c r="T14" s="2">
        <v>0</v>
      </c>
      <c r="U14" s="2">
        <v>0.16700000000000001</v>
      </c>
      <c r="V14" s="3"/>
      <c r="Y14" s="14"/>
      <c r="Z14" s="14"/>
      <c r="AA14" s="2">
        <v>24</v>
      </c>
      <c r="AC14" s="1">
        <f t="shared" si="7"/>
        <v>0</v>
      </c>
      <c r="AD14" s="1">
        <f t="shared" si="5"/>
        <v>0</v>
      </c>
      <c r="AE14" s="1">
        <f t="shared" si="5"/>
        <v>0</v>
      </c>
      <c r="AF14" s="1">
        <f t="shared" si="5"/>
        <v>0</v>
      </c>
      <c r="AG14" s="1">
        <f t="shared" si="5"/>
        <v>0</v>
      </c>
      <c r="AH14" s="1">
        <f t="shared" si="5"/>
        <v>0</v>
      </c>
      <c r="AI14" s="1">
        <f t="shared" si="5"/>
        <v>0</v>
      </c>
      <c r="AJ14" s="54">
        <f t="shared" si="5"/>
        <v>0.16658823529411765</v>
      </c>
      <c r="AK14" s="1">
        <f t="shared" si="5"/>
        <v>0</v>
      </c>
      <c r="AL14" s="1">
        <f t="shared" si="5"/>
        <v>0</v>
      </c>
      <c r="AM14" s="1">
        <f t="shared" si="5"/>
        <v>0</v>
      </c>
      <c r="AN14" s="1">
        <f t="shared" si="5"/>
        <v>9.8823529411764706E-3</v>
      </c>
      <c r="AO14" s="1">
        <f t="shared" si="5"/>
        <v>6.8705882352941172E-2</v>
      </c>
      <c r="AP14" s="1">
        <f t="shared" si="5"/>
        <v>0</v>
      </c>
      <c r="AQ14" s="1">
        <f t="shared" si="5"/>
        <v>0</v>
      </c>
      <c r="AR14" s="1">
        <f t="shared" si="5"/>
        <v>4.8941176470588231E-2</v>
      </c>
      <c r="AS14" s="1">
        <f t="shared" si="5"/>
        <v>0</v>
      </c>
      <c r="AT14" s="1">
        <f t="shared" si="5"/>
        <v>3.9294117647058827E-2</v>
      </c>
      <c r="AU14" s="55">
        <f t="shared" si="3"/>
        <v>0.1668235294117647</v>
      </c>
      <c r="AX14" s="14"/>
      <c r="AY14" s="14"/>
      <c r="AZ14" s="2">
        <v>24</v>
      </c>
    </row>
    <row r="15" spans="1:71" x14ac:dyDescent="0.35">
      <c r="A15" s="14" t="s">
        <v>67</v>
      </c>
      <c r="B15" s="14" t="s">
        <v>139</v>
      </c>
      <c r="C15" s="2">
        <v>131</v>
      </c>
      <c r="D15" s="37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9">
        <v>0</v>
      </c>
      <c r="K15" s="2">
        <v>0.48099999999999998</v>
      </c>
      <c r="L15" s="27">
        <v>0</v>
      </c>
      <c r="M15" s="2">
        <v>0</v>
      </c>
      <c r="N15" s="2">
        <v>8.0000000000000002E-3</v>
      </c>
      <c r="O15" s="2">
        <v>0</v>
      </c>
      <c r="P15" s="2">
        <v>1.4999999999999999E-2</v>
      </c>
      <c r="Q15" s="2">
        <v>0</v>
      </c>
      <c r="R15" s="2">
        <v>0.374</v>
      </c>
      <c r="S15" s="2">
        <v>5.2999999999999999E-2</v>
      </c>
      <c r="T15" s="2">
        <v>0</v>
      </c>
      <c r="U15" s="2">
        <v>3.1E-2</v>
      </c>
      <c r="V15" s="13"/>
      <c r="Y15" s="14" t="s">
        <v>186</v>
      </c>
      <c r="Z15" s="14" t="s">
        <v>139</v>
      </c>
      <c r="AA15" s="2">
        <v>131</v>
      </c>
      <c r="AB15" s="1">
        <f>SUM(AA15:AA18)</f>
        <v>454</v>
      </c>
      <c r="AC15" s="1">
        <f>D15*($AA15/454)</f>
        <v>0</v>
      </c>
      <c r="AD15" s="1">
        <f t="shared" ref="AD15:AT18" si="8">E15*($AA15/454)</f>
        <v>0</v>
      </c>
      <c r="AE15" s="1">
        <f t="shared" si="8"/>
        <v>0</v>
      </c>
      <c r="AF15" s="1">
        <f t="shared" si="8"/>
        <v>0</v>
      </c>
      <c r="AG15" s="1">
        <f t="shared" si="8"/>
        <v>0</v>
      </c>
      <c r="AH15" s="1">
        <f t="shared" si="8"/>
        <v>0</v>
      </c>
      <c r="AI15" s="1">
        <f t="shared" si="8"/>
        <v>0</v>
      </c>
      <c r="AJ15" s="54">
        <f t="shared" si="8"/>
        <v>0.13879074889867843</v>
      </c>
      <c r="AK15" s="1">
        <f t="shared" si="8"/>
        <v>0</v>
      </c>
      <c r="AL15" s="1">
        <f t="shared" si="8"/>
        <v>0</v>
      </c>
      <c r="AM15" s="1">
        <f t="shared" si="8"/>
        <v>2.3083700440528635E-3</v>
      </c>
      <c r="AN15" s="1">
        <f t="shared" si="8"/>
        <v>0</v>
      </c>
      <c r="AO15" s="1">
        <f t="shared" si="8"/>
        <v>4.3281938325991191E-3</v>
      </c>
      <c r="AP15" s="1">
        <f t="shared" si="8"/>
        <v>0</v>
      </c>
      <c r="AQ15" s="1">
        <f t="shared" si="8"/>
        <v>0.10791629955947138</v>
      </c>
      <c r="AR15" s="1">
        <f t="shared" si="8"/>
        <v>1.5292951541850222E-2</v>
      </c>
      <c r="AS15" s="1">
        <f t="shared" si="8"/>
        <v>0</v>
      </c>
      <c r="AT15" s="1">
        <f t="shared" si="8"/>
        <v>8.9449339207048461E-3</v>
      </c>
      <c r="AU15" s="55">
        <f t="shared" si="3"/>
        <v>0.13879074889867843</v>
      </c>
      <c r="AX15" s="14" t="s">
        <v>186</v>
      </c>
      <c r="AY15" s="14" t="s">
        <v>139</v>
      </c>
      <c r="AZ15" s="2">
        <v>131</v>
      </c>
      <c r="BA15" s="1">
        <f>SUM(AZ15:AZ18)</f>
        <v>454</v>
      </c>
      <c r="BB15" s="1">
        <f>SUM(AC15:AC18)</f>
        <v>0</v>
      </c>
      <c r="BC15" s="1">
        <f t="shared" ref="BC15:BS15" si="9">SUM(AD15:AD18)</f>
        <v>2.2378854625550661E-3</v>
      </c>
      <c r="BD15" s="1">
        <f t="shared" si="9"/>
        <v>0</v>
      </c>
      <c r="BE15" s="1">
        <f t="shared" si="9"/>
        <v>0</v>
      </c>
      <c r="BF15" s="1">
        <f t="shared" si="9"/>
        <v>0</v>
      </c>
      <c r="BG15" s="1">
        <f t="shared" si="9"/>
        <v>0</v>
      </c>
      <c r="BH15" s="1">
        <f t="shared" si="9"/>
        <v>0</v>
      </c>
      <c r="BI15" s="1">
        <f t="shared" si="9"/>
        <v>0.51532599118942735</v>
      </c>
      <c r="BJ15" s="1">
        <f t="shared" si="9"/>
        <v>0</v>
      </c>
      <c r="BK15" s="1">
        <f t="shared" si="9"/>
        <v>6.7180616740088097E-3</v>
      </c>
      <c r="BL15" s="1">
        <f t="shared" si="9"/>
        <v>1.1220264317180616E-2</v>
      </c>
      <c r="BM15" s="1">
        <f t="shared" si="9"/>
        <v>6.6740088105726875E-3</v>
      </c>
      <c r="BN15" s="1">
        <f t="shared" si="9"/>
        <v>1.5387665198237886E-2</v>
      </c>
      <c r="BO15" s="1">
        <f t="shared" si="9"/>
        <v>0</v>
      </c>
      <c r="BP15" s="1">
        <f t="shared" si="9"/>
        <v>0.42069383259911897</v>
      </c>
      <c r="BQ15" s="1">
        <f t="shared" si="9"/>
        <v>2.4158590308370045E-2</v>
      </c>
      <c r="BR15" s="1">
        <f t="shared" si="9"/>
        <v>0</v>
      </c>
      <c r="BS15" s="1">
        <f t="shared" si="9"/>
        <v>3.1002202643171807E-2</v>
      </c>
    </row>
    <row r="16" spans="1:71" x14ac:dyDescent="0.35">
      <c r="A16" s="14" t="s">
        <v>68</v>
      </c>
      <c r="B16" s="14" t="s">
        <v>139</v>
      </c>
      <c r="C16" s="2">
        <v>83</v>
      </c>
      <c r="D16" s="37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9">
        <v>0</v>
      </c>
      <c r="K16" s="2">
        <v>0.57799999999999996</v>
      </c>
      <c r="L16" s="27">
        <v>0</v>
      </c>
      <c r="M16" s="2">
        <v>0</v>
      </c>
      <c r="N16" s="2">
        <v>1.2E-2</v>
      </c>
      <c r="O16" s="2">
        <v>1.2E-2</v>
      </c>
      <c r="P16" s="2">
        <v>3.5999999999999997E-2</v>
      </c>
      <c r="Q16" s="2">
        <v>0</v>
      </c>
      <c r="R16" s="2">
        <v>0.47</v>
      </c>
      <c r="S16" s="2">
        <v>2.4E-2</v>
      </c>
      <c r="T16" s="2">
        <v>0</v>
      </c>
      <c r="U16" s="2">
        <v>2.4E-2</v>
      </c>
      <c r="V16" s="13"/>
      <c r="Y16" s="14"/>
      <c r="Z16" s="14"/>
      <c r="AA16" s="2">
        <v>83</v>
      </c>
      <c r="AC16" s="1">
        <f t="shared" ref="AC16:AC18" si="10">D16*($AA16/454)</f>
        <v>0</v>
      </c>
      <c r="AD16" s="1">
        <f t="shared" si="8"/>
        <v>0</v>
      </c>
      <c r="AE16" s="1">
        <f t="shared" si="8"/>
        <v>0</v>
      </c>
      <c r="AF16" s="1">
        <f t="shared" si="8"/>
        <v>0</v>
      </c>
      <c r="AG16" s="1">
        <f t="shared" si="8"/>
        <v>0</v>
      </c>
      <c r="AH16" s="1">
        <f t="shared" si="8"/>
        <v>0</v>
      </c>
      <c r="AI16" s="1">
        <f t="shared" si="8"/>
        <v>0</v>
      </c>
      <c r="AJ16" s="54">
        <f t="shared" si="8"/>
        <v>0.10566960352422906</v>
      </c>
      <c r="AK16" s="1">
        <f t="shared" si="8"/>
        <v>0</v>
      </c>
      <c r="AL16" s="1">
        <f t="shared" si="8"/>
        <v>0</v>
      </c>
      <c r="AM16" s="1">
        <f t="shared" si="8"/>
        <v>2.193832599118943E-3</v>
      </c>
      <c r="AN16" s="1">
        <f t="shared" si="8"/>
        <v>2.193832599118943E-3</v>
      </c>
      <c r="AO16" s="1">
        <f t="shared" si="8"/>
        <v>6.5814977973568277E-3</v>
      </c>
      <c r="AP16" s="1">
        <f t="shared" si="8"/>
        <v>0</v>
      </c>
      <c r="AQ16" s="1">
        <f t="shared" si="8"/>
        <v>8.5925110132158589E-2</v>
      </c>
      <c r="AR16" s="1">
        <f t="shared" si="8"/>
        <v>4.387665198237886E-3</v>
      </c>
      <c r="AS16" s="1">
        <f t="shared" si="8"/>
        <v>0</v>
      </c>
      <c r="AT16" s="1">
        <f t="shared" si="8"/>
        <v>4.387665198237886E-3</v>
      </c>
      <c r="AU16" s="55">
        <f t="shared" si="3"/>
        <v>0.10566960352422906</v>
      </c>
      <c r="AX16" s="14"/>
      <c r="AY16" s="14"/>
      <c r="AZ16" s="2">
        <v>83</v>
      </c>
    </row>
    <row r="17" spans="1:71" x14ac:dyDescent="0.35">
      <c r="A17" s="14" t="s">
        <v>69</v>
      </c>
      <c r="B17" s="14" t="s">
        <v>139</v>
      </c>
      <c r="C17" s="2">
        <v>113</v>
      </c>
      <c r="D17" s="37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2">
        <v>0.46</v>
      </c>
      <c r="L17" s="27">
        <v>0</v>
      </c>
      <c r="M17" s="2">
        <v>1.7999999999999999E-2</v>
      </c>
      <c r="N17" s="2">
        <v>1.7999999999999999E-2</v>
      </c>
      <c r="O17" s="2">
        <v>1.7999999999999999E-2</v>
      </c>
      <c r="P17" s="2">
        <v>8.9999999999999993E-3</v>
      </c>
      <c r="Q17" s="2">
        <v>0</v>
      </c>
      <c r="R17" s="2">
        <v>0.32700000000000001</v>
      </c>
      <c r="S17" s="2">
        <v>8.9999999999999993E-3</v>
      </c>
      <c r="T17" s="2">
        <v>0</v>
      </c>
      <c r="U17" s="2">
        <v>6.2E-2</v>
      </c>
      <c r="V17" s="13"/>
      <c r="Y17" s="14"/>
      <c r="Z17" s="14"/>
      <c r="AA17" s="2">
        <v>113</v>
      </c>
      <c r="AC17" s="1">
        <f t="shared" si="10"/>
        <v>0</v>
      </c>
      <c r="AD17" s="1">
        <f t="shared" si="8"/>
        <v>0</v>
      </c>
      <c r="AE17" s="1">
        <f t="shared" si="8"/>
        <v>0</v>
      </c>
      <c r="AF17" s="1">
        <f t="shared" si="8"/>
        <v>0</v>
      </c>
      <c r="AG17" s="1">
        <f t="shared" si="8"/>
        <v>0</v>
      </c>
      <c r="AH17" s="1">
        <f t="shared" si="8"/>
        <v>0</v>
      </c>
      <c r="AI17" s="1">
        <f t="shared" si="8"/>
        <v>0</v>
      </c>
      <c r="AJ17" s="54">
        <f t="shared" si="8"/>
        <v>0.11449339207048458</v>
      </c>
      <c r="AK17" s="1">
        <f t="shared" si="8"/>
        <v>0</v>
      </c>
      <c r="AL17" s="1">
        <f t="shared" si="8"/>
        <v>4.480176211453744E-3</v>
      </c>
      <c r="AM17" s="1">
        <f t="shared" si="8"/>
        <v>4.480176211453744E-3</v>
      </c>
      <c r="AN17" s="1">
        <f t="shared" si="8"/>
        <v>4.480176211453744E-3</v>
      </c>
      <c r="AO17" s="1">
        <f t="shared" si="8"/>
        <v>2.240088105726872E-3</v>
      </c>
      <c r="AP17" s="1">
        <f t="shared" si="8"/>
        <v>0</v>
      </c>
      <c r="AQ17" s="1">
        <f t="shared" si="8"/>
        <v>8.1389867841409697E-2</v>
      </c>
      <c r="AR17" s="1">
        <f t="shared" si="8"/>
        <v>2.240088105726872E-3</v>
      </c>
      <c r="AS17" s="1">
        <f t="shared" si="8"/>
        <v>0</v>
      </c>
      <c r="AT17" s="1">
        <f t="shared" si="8"/>
        <v>1.5431718061674008E-2</v>
      </c>
      <c r="AU17" s="55">
        <f t="shared" si="3"/>
        <v>0.11474229074889869</v>
      </c>
      <c r="AX17" s="14"/>
      <c r="AY17" s="14"/>
      <c r="AZ17" s="2">
        <v>113</v>
      </c>
    </row>
    <row r="18" spans="1:71" x14ac:dyDescent="0.35">
      <c r="A18" s="14" t="s">
        <v>71</v>
      </c>
      <c r="B18" s="14" t="s">
        <v>139</v>
      </c>
      <c r="C18" s="2">
        <v>127</v>
      </c>
      <c r="D18" s="37">
        <v>0</v>
      </c>
      <c r="E18" s="38">
        <v>8.0000000000000002E-3</v>
      </c>
      <c r="F18" s="38">
        <v>0</v>
      </c>
      <c r="G18" s="38">
        <v>0</v>
      </c>
      <c r="H18" s="38">
        <v>0</v>
      </c>
      <c r="I18" s="38">
        <v>0</v>
      </c>
      <c r="J18" s="39">
        <v>0</v>
      </c>
      <c r="K18" s="2">
        <v>0.55900000000000005</v>
      </c>
      <c r="L18" s="27">
        <v>0</v>
      </c>
      <c r="M18" s="2">
        <v>8.0000000000000002E-3</v>
      </c>
      <c r="N18" s="2">
        <v>8.0000000000000002E-3</v>
      </c>
      <c r="O18" s="2">
        <v>0</v>
      </c>
      <c r="P18" s="2">
        <v>8.0000000000000002E-3</v>
      </c>
      <c r="Q18" s="2">
        <v>0</v>
      </c>
      <c r="R18" s="2">
        <v>0.52</v>
      </c>
      <c r="S18" s="2">
        <v>8.0000000000000002E-3</v>
      </c>
      <c r="T18" s="2">
        <v>0</v>
      </c>
      <c r="U18" s="2">
        <v>8.0000000000000002E-3</v>
      </c>
      <c r="V18" s="13"/>
      <c r="Y18" s="14"/>
      <c r="Z18" s="14"/>
      <c r="AA18" s="2">
        <v>127</v>
      </c>
      <c r="AC18" s="1">
        <f t="shared" si="10"/>
        <v>0</v>
      </c>
      <c r="AD18" s="1">
        <f t="shared" si="8"/>
        <v>2.2378854625550661E-3</v>
      </c>
      <c r="AE18" s="1">
        <f t="shared" si="8"/>
        <v>0</v>
      </c>
      <c r="AF18" s="1">
        <f t="shared" si="8"/>
        <v>0</v>
      </c>
      <c r="AG18" s="1">
        <f t="shared" si="8"/>
        <v>0</v>
      </c>
      <c r="AH18" s="1">
        <f t="shared" si="8"/>
        <v>0</v>
      </c>
      <c r="AI18" s="1">
        <f t="shared" si="8"/>
        <v>0</v>
      </c>
      <c r="AJ18" s="54">
        <f t="shared" si="8"/>
        <v>0.15637224669603525</v>
      </c>
      <c r="AK18" s="1">
        <f t="shared" si="8"/>
        <v>0</v>
      </c>
      <c r="AL18" s="1">
        <f t="shared" si="8"/>
        <v>2.2378854625550661E-3</v>
      </c>
      <c r="AM18" s="1">
        <f t="shared" si="8"/>
        <v>2.2378854625550661E-3</v>
      </c>
      <c r="AN18" s="1">
        <f t="shared" si="8"/>
        <v>0</v>
      </c>
      <c r="AO18" s="1">
        <f t="shared" si="8"/>
        <v>2.2378854625550661E-3</v>
      </c>
      <c r="AP18" s="1">
        <f t="shared" si="8"/>
        <v>0</v>
      </c>
      <c r="AQ18" s="1">
        <f t="shared" si="8"/>
        <v>0.1454625550660793</v>
      </c>
      <c r="AR18" s="1">
        <f t="shared" si="8"/>
        <v>2.2378854625550661E-3</v>
      </c>
      <c r="AS18" s="1">
        <f t="shared" si="8"/>
        <v>0</v>
      </c>
      <c r="AT18" s="1">
        <f t="shared" si="8"/>
        <v>2.2378854625550661E-3</v>
      </c>
      <c r="AU18" s="55">
        <f t="shared" si="3"/>
        <v>0.15665198237885464</v>
      </c>
      <c r="AX18" s="14"/>
      <c r="AY18" s="14"/>
      <c r="AZ18" s="2">
        <v>127</v>
      </c>
    </row>
    <row r="19" spans="1:71" x14ac:dyDescent="0.35">
      <c r="A19" s="14" t="s">
        <v>88</v>
      </c>
      <c r="B19" s="14" t="s">
        <v>147</v>
      </c>
      <c r="C19" s="2">
        <v>25</v>
      </c>
      <c r="D19" s="37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9">
        <v>0</v>
      </c>
      <c r="K19" s="2">
        <v>0.6</v>
      </c>
      <c r="L19" s="27">
        <v>0</v>
      </c>
      <c r="M19" s="2">
        <v>0</v>
      </c>
      <c r="N19" s="2">
        <v>0</v>
      </c>
      <c r="O19" s="2">
        <v>0</v>
      </c>
      <c r="P19" s="2">
        <v>0.12</v>
      </c>
      <c r="Q19" s="2">
        <v>0</v>
      </c>
      <c r="R19" s="2">
        <v>0.24</v>
      </c>
      <c r="S19" s="2">
        <v>0.08</v>
      </c>
      <c r="T19" s="2">
        <v>0</v>
      </c>
      <c r="U19" s="2">
        <v>0.16</v>
      </c>
      <c r="V19" s="3"/>
      <c r="Y19" s="14" t="s">
        <v>89</v>
      </c>
      <c r="Z19" s="14" t="s">
        <v>147</v>
      </c>
      <c r="AA19" s="2">
        <v>25</v>
      </c>
      <c r="AB19" s="1">
        <f>SUM(AA19:AA26)</f>
        <v>460</v>
      </c>
      <c r="AC19" s="1">
        <f>D19*($AA19/460)</f>
        <v>0</v>
      </c>
      <c r="AD19" s="1">
        <f t="shared" ref="AD19:AT26" si="11">E19*($AA19/460)</f>
        <v>0</v>
      </c>
      <c r="AE19" s="1">
        <f t="shared" si="11"/>
        <v>0</v>
      </c>
      <c r="AF19" s="1">
        <f t="shared" si="11"/>
        <v>0</v>
      </c>
      <c r="AG19" s="1">
        <f t="shared" si="11"/>
        <v>0</v>
      </c>
      <c r="AH19" s="1">
        <f t="shared" si="11"/>
        <v>0</v>
      </c>
      <c r="AI19" s="1">
        <f t="shared" si="11"/>
        <v>0</v>
      </c>
      <c r="AJ19" s="54">
        <f t="shared" si="11"/>
        <v>3.2608695652173912E-2</v>
      </c>
      <c r="AK19" s="1">
        <f t="shared" si="11"/>
        <v>0</v>
      </c>
      <c r="AL19" s="1">
        <f t="shared" si="11"/>
        <v>0</v>
      </c>
      <c r="AM19" s="1">
        <f t="shared" si="11"/>
        <v>0</v>
      </c>
      <c r="AN19" s="1">
        <f t="shared" si="11"/>
        <v>0</v>
      </c>
      <c r="AO19" s="1">
        <f t="shared" si="11"/>
        <v>6.5217391304347823E-3</v>
      </c>
      <c r="AP19" s="1">
        <f t="shared" si="11"/>
        <v>0</v>
      </c>
      <c r="AQ19" s="1">
        <f t="shared" si="11"/>
        <v>1.3043478260869565E-2</v>
      </c>
      <c r="AR19" s="1">
        <f t="shared" si="11"/>
        <v>4.3478260869565218E-3</v>
      </c>
      <c r="AS19" s="1">
        <f t="shared" si="11"/>
        <v>0</v>
      </c>
      <c r="AT19" s="1">
        <f t="shared" si="11"/>
        <v>8.6956521739130436E-3</v>
      </c>
      <c r="AU19" s="55">
        <f t="shared" si="3"/>
        <v>3.2608695652173912E-2</v>
      </c>
      <c r="AX19" s="14" t="s">
        <v>89</v>
      </c>
      <c r="AY19" s="14" t="s">
        <v>147</v>
      </c>
      <c r="AZ19" s="2">
        <v>25</v>
      </c>
      <c r="BA19" s="1">
        <f>SUM(AZ19:AZ26)</f>
        <v>460</v>
      </c>
      <c r="BB19" s="1">
        <f>SUM(AC19:AC26)</f>
        <v>0</v>
      </c>
      <c r="BC19" s="1">
        <f t="shared" ref="BC19:BS19" si="12">SUM(AD19:AD26)</f>
        <v>0</v>
      </c>
      <c r="BD19" s="1">
        <f t="shared" si="12"/>
        <v>0</v>
      </c>
      <c r="BE19" s="1">
        <f t="shared" si="12"/>
        <v>4.3804347826086956E-3</v>
      </c>
      <c r="BF19" s="1">
        <f t="shared" si="12"/>
        <v>0</v>
      </c>
      <c r="BG19" s="1">
        <f t="shared" si="12"/>
        <v>2.2500000000000003E-3</v>
      </c>
      <c r="BH19" s="1">
        <f t="shared" si="12"/>
        <v>0</v>
      </c>
      <c r="BI19" s="1">
        <f t="shared" si="12"/>
        <v>0.65207173913043492</v>
      </c>
      <c r="BJ19" s="1">
        <f t="shared" si="12"/>
        <v>0</v>
      </c>
      <c r="BK19" s="1">
        <f t="shared" si="12"/>
        <v>1.7234782608695653E-2</v>
      </c>
      <c r="BL19" s="1">
        <f t="shared" si="12"/>
        <v>8.8217391304347831E-3</v>
      </c>
      <c r="BM19" s="1">
        <f t="shared" si="12"/>
        <v>8.7695652173913063E-3</v>
      </c>
      <c r="BN19" s="1">
        <f t="shared" si="12"/>
        <v>7.6056521739130439E-2</v>
      </c>
      <c r="BO19" s="1">
        <f t="shared" si="12"/>
        <v>2.2500000000000003E-3</v>
      </c>
      <c r="BP19" s="1">
        <f t="shared" si="12"/>
        <v>0.30226739130434782</v>
      </c>
      <c r="BQ19" s="1">
        <f t="shared" si="12"/>
        <v>7.1810869565217386E-2</v>
      </c>
      <c r="BR19" s="1">
        <f t="shared" si="12"/>
        <v>2.1913043478260872E-3</v>
      </c>
      <c r="BS19" s="1">
        <f t="shared" si="12"/>
        <v>0.16302608695652174</v>
      </c>
    </row>
    <row r="20" spans="1:71" x14ac:dyDescent="0.35">
      <c r="A20" s="14" t="s">
        <v>89</v>
      </c>
      <c r="B20" s="14" t="s">
        <v>147</v>
      </c>
      <c r="C20" s="2">
        <v>16</v>
      </c>
      <c r="D20" s="37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9">
        <v>0</v>
      </c>
      <c r="K20" s="2">
        <v>0.438</v>
      </c>
      <c r="L20" s="27">
        <v>0</v>
      </c>
      <c r="M20" s="2">
        <v>0</v>
      </c>
      <c r="N20" s="2">
        <v>6.3E-2</v>
      </c>
      <c r="O20" s="2">
        <v>0</v>
      </c>
      <c r="P20" s="2">
        <v>6.3E-2</v>
      </c>
      <c r="Q20" s="2">
        <v>0</v>
      </c>
      <c r="R20" s="2">
        <v>6.3E-2</v>
      </c>
      <c r="S20" s="2">
        <v>0</v>
      </c>
      <c r="T20" s="2">
        <v>6.3E-2</v>
      </c>
      <c r="U20" s="2">
        <v>0.188</v>
      </c>
      <c r="V20" s="3"/>
      <c r="Y20" s="14"/>
      <c r="Z20" s="14"/>
      <c r="AA20" s="2">
        <v>16</v>
      </c>
      <c r="AC20" s="1">
        <f t="shared" ref="AC20:AC26" si="13">D20*($AA20/460)</f>
        <v>0</v>
      </c>
      <c r="AD20" s="1">
        <f t="shared" si="11"/>
        <v>0</v>
      </c>
      <c r="AE20" s="1">
        <f t="shared" si="11"/>
        <v>0</v>
      </c>
      <c r="AF20" s="1">
        <f t="shared" si="11"/>
        <v>0</v>
      </c>
      <c r="AG20" s="1">
        <f t="shared" si="11"/>
        <v>0</v>
      </c>
      <c r="AH20" s="1">
        <f t="shared" si="11"/>
        <v>0</v>
      </c>
      <c r="AI20" s="1">
        <f t="shared" si="11"/>
        <v>0</v>
      </c>
      <c r="AJ20" s="54">
        <f t="shared" si="11"/>
        <v>1.5234782608695652E-2</v>
      </c>
      <c r="AK20" s="1">
        <f t="shared" si="11"/>
        <v>0</v>
      </c>
      <c r="AL20" s="1">
        <f t="shared" si="11"/>
        <v>0</v>
      </c>
      <c r="AM20" s="1">
        <f t="shared" si="11"/>
        <v>2.1913043478260872E-3</v>
      </c>
      <c r="AN20" s="1">
        <f t="shared" si="11"/>
        <v>0</v>
      </c>
      <c r="AO20" s="1">
        <f t="shared" si="11"/>
        <v>2.1913043478260872E-3</v>
      </c>
      <c r="AP20" s="1">
        <f t="shared" si="11"/>
        <v>0</v>
      </c>
      <c r="AQ20" s="1">
        <f t="shared" si="11"/>
        <v>2.1913043478260872E-3</v>
      </c>
      <c r="AR20" s="1">
        <f t="shared" si="11"/>
        <v>0</v>
      </c>
      <c r="AS20" s="1">
        <f t="shared" si="11"/>
        <v>2.1913043478260872E-3</v>
      </c>
      <c r="AT20" s="1">
        <f t="shared" si="11"/>
        <v>6.539130434782609E-3</v>
      </c>
      <c r="AU20" s="55">
        <f t="shared" si="3"/>
        <v>1.5304347826086959E-2</v>
      </c>
      <c r="AX20" s="14"/>
      <c r="AY20" s="14"/>
      <c r="AZ20" s="2">
        <v>16</v>
      </c>
    </row>
    <row r="21" spans="1:71" x14ac:dyDescent="0.35">
      <c r="A21" s="14" t="s">
        <v>90</v>
      </c>
      <c r="B21" s="14" t="s">
        <v>147</v>
      </c>
      <c r="C21" s="2">
        <v>14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9">
        <v>0</v>
      </c>
      <c r="K21" s="2">
        <v>0.57099999999999995</v>
      </c>
      <c r="L21" s="27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0.214</v>
      </c>
      <c r="S21" s="2">
        <v>0.14299999999999999</v>
      </c>
      <c r="T21" s="2">
        <v>0</v>
      </c>
      <c r="U21" s="2">
        <v>0.214</v>
      </c>
      <c r="V21" s="3"/>
      <c r="Y21" s="14"/>
      <c r="Z21" s="14"/>
      <c r="AA21" s="2">
        <v>14</v>
      </c>
      <c r="AC21" s="1">
        <f t="shared" si="13"/>
        <v>0</v>
      </c>
      <c r="AD21" s="1">
        <f t="shared" si="11"/>
        <v>0</v>
      </c>
      <c r="AE21" s="1">
        <f t="shared" si="11"/>
        <v>0</v>
      </c>
      <c r="AF21" s="1">
        <f t="shared" si="11"/>
        <v>0</v>
      </c>
      <c r="AG21" s="1">
        <f t="shared" si="11"/>
        <v>0</v>
      </c>
      <c r="AH21" s="1">
        <f t="shared" si="11"/>
        <v>0</v>
      </c>
      <c r="AI21" s="1">
        <f t="shared" si="11"/>
        <v>0</v>
      </c>
      <c r="AJ21" s="54">
        <f t="shared" si="11"/>
        <v>1.7378260869565218E-2</v>
      </c>
      <c r="AK21" s="1">
        <f t="shared" si="11"/>
        <v>0</v>
      </c>
      <c r="AL21" s="1">
        <f t="shared" si="11"/>
        <v>0</v>
      </c>
      <c r="AM21" s="1">
        <f t="shared" si="11"/>
        <v>0</v>
      </c>
      <c r="AN21" s="1">
        <f t="shared" si="11"/>
        <v>0</v>
      </c>
      <c r="AO21" s="1">
        <f t="shared" si="11"/>
        <v>0</v>
      </c>
      <c r="AP21" s="1">
        <f t="shared" si="11"/>
        <v>0</v>
      </c>
      <c r="AQ21" s="1">
        <f t="shared" si="11"/>
        <v>6.5130434782608698E-3</v>
      </c>
      <c r="AR21" s="1">
        <f t="shared" si="11"/>
        <v>4.3521739130434785E-3</v>
      </c>
      <c r="AS21" s="1">
        <f t="shared" si="11"/>
        <v>0</v>
      </c>
      <c r="AT21" s="1">
        <f t="shared" si="11"/>
        <v>6.5130434782608698E-3</v>
      </c>
      <c r="AU21" s="55">
        <f t="shared" si="3"/>
        <v>1.7378260869565218E-2</v>
      </c>
      <c r="AX21" s="14"/>
      <c r="AY21" s="14"/>
      <c r="AZ21" s="2">
        <v>14</v>
      </c>
    </row>
    <row r="22" spans="1:71" x14ac:dyDescent="0.35">
      <c r="A22" s="14" t="s">
        <v>91</v>
      </c>
      <c r="B22" s="14" t="s">
        <v>147</v>
      </c>
      <c r="C22" s="2">
        <v>38</v>
      </c>
      <c r="D22" s="37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9">
        <v>0</v>
      </c>
      <c r="K22" s="2">
        <v>0.60499999999999998</v>
      </c>
      <c r="L22" s="27">
        <v>0</v>
      </c>
      <c r="M22" s="2">
        <v>2.5999999999999999E-2</v>
      </c>
      <c r="N22" s="2">
        <v>0</v>
      </c>
      <c r="O22" s="2">
        <v>2.5999999999999999E-2</v>
      </c>
      <c r="P22" s="2">
        <v>7.9000000000000001E-2</v>
      </c>
      <c r="Q22" s="2">
        <v>0</v>
      </c>
      <c r="R22" s="2">
        <v>0.28899999999999998</v>
      </c>
      <c r="S22" s="2">
        <v>7.9000000000000001E-2</v>
      </c>
      <c r="T22" s="2">
        <v>0</v>
      </c>
      <c r="U22" s="2">
        <v>0.105</v>
      </c>
      <c r="V22" s="3"/>
      <c r="Y22" s="14"/>
      <c r="Z22" s="14"/>
      <c r="AA22" s="2">
        <v>38</v>
      </c>
      <c r="AC22" s="1">
        <f t="shared" si="13"/>
        <v>0</v>
      </c>
      <c r="AD22" s="1">
        <f t="shared" si="11"/>
        <v>0</v>
      </c>
      <c r="AE22" s="1">
        <f t="shared" si="11"/>
        <v>0</v>
      </c>
      <c r="AF22" s="1">
        <f t="shared" si="11"/>
        <v>0</v>
      </c>
      <c r="AG22" s="1">
        <f t="shared" si="11"/>
        <v>0</v>
      </c>
      <c r="AH22" s="1">
        <f t="shared" si="11"/>
        <v>0</v>
      </c>
      <c r="AI22" s="1">
        <f t="shared" si="11"/>
        <v>0</v>
      </c>
      <c r="AJ22" s="54">
        <f t="shared" si="11"/>
        <v>4.9978260869565215E-2</v>
      </c>
      <c r="AK22" s="1">
        <f t="shared" si="11"/>
        <v>0</v>
      </c>
      <c r="AL22" s="1">
        <f t="shared" si="11"/>
        <v>2.1478260869565217E-3</v>
      </c>
      <c r="AM22" s="1">
        <f t="shared" si="11"/>
        <v>0</v>
      </c>
      <c r="AN22" s="1">
        <f t="shared" si="11"/>
        <v>2.1478260869565217E-3</v>
      </c>
      <c r="AO22" s="1">
        <f t="shared" si="11"/>
        <v>6.5260869565217389E-3</v>
      </c>
      <c r="AP22" s="1">
        <f t="shared" si="11"/>
        <v>0</v>
      </c>
      <c r="AQ22" s="1">
        <f t="shared" si="11"/>
        <v>2.3873913043478259E-2</v>
      </c>
      <c r="AR22" s="1">
        <f t="shared" si="11"/>
        <v>6.5260869565217389E-3</v>
      </c>
      <c r="AS22" s="1">
        <f t="shared" si="11"/>
        <v>0</v>
      </c>
      <c r="AT22" s="1">
        <f t="shared" si="11"/>
        <v>8.6739130434782593E-3</v>
      </c>
      <c r="AU22" s="55">
        <f t="shared" si="3"/>
        <v>4.9895652173913042E-2</v>
      </c>
      <c r="AX22" s="14"/>
      <c r="AY22" s="14"/>
      <c r="AZ22" s="2">
        <v>38</v>
      </c>
    </row>
    <row r="23" spans="1:71" x14ac:dyDescent="0.35">
      <c r="A23" s="14" t="s">
        <v>104</v>
      </c>
      <c r="B23" s="14" t="s">
        <v>147</v>
      </c>
      <c r="C23" s="2">
        <v>207</v>
      </c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8">
        <v>5.0000000000000001E-3</v>
      </c>
      <c r="J23" s="39">
        <v>0</v>
      </c>
      <c r="K23" s="2">
        <v>0.67600000000000005</v>
      </c>
      <c r="L23" s="27">
        <v>0</v>
      </c>
      <c r="M23" s="2">
        <v>2.4E-2</v>
      </c>
      <c r="N23" s="2">
        <v>5.0000000000000001E-3</v>
      </c>
      <c r="O23" s="2">
        <v>0.01</v>
      </c>
      <c r="P23" s="2">
        <v>7.6999999999999999E-2</v>
      </c>
      <c r="Q23" s="2">
        <v>5.0000000000000001E-3</v>
      </c>
      <c r="R23" s="2">
        <v>0.32400000000000001</v>
      </c>
      <c r="S23" s="2">
        <v>6.3E-2</v>
      </c>
      <c r="T23" s="2">
        <v>0</v>
      </c>
      <c r="U23" s="2">
        <v>0.16900000000000001</v>
      </c>
      <c r="V23" s="3"/>
      <c r="Y23" s="14"/>
      <c r="Z23" s="14"/>
      <c r="AA23" s="2">
        <v>207</v>
      </c>
      <c r="AC23" s="1">
        <f t="shared" si="13"/>
        <v>0</v>
      </c>
      <c r="AD23" s="1">
        <f t="shared" si="11"/>
        <v>0</v>
      </c>
      <c r="AE23" s="1">
        <f t="shared" si="11"/>
        <v>0</v>
      </c>
      <c r="AF23" s="1">
        <f t="shared" si="11"/>
        <v>0</v>
      </c>
      <c r="AG23" s="1">
        <f t="shared" si="11"/>
        <v>0</v>
      </c>
      <c r="AH23" s="1">
        <f t="shared" si="11"/>
        <v>2.2500000000000003E-3</v>
      </c>
      <c r="AI23" s="1">
        <f t="shared" si="11"/>
        <v>0</v>
      </c>
      <c r="AJ23" s="54">
        <f t="shared" si="11"/>
        <v>0.30420000000000003</v>
      </c>
      <c r="AK23" s="1">
        <f t="shared" si="11"/>
        <v>0</v>
      </c>
      <c r="AL23" s="1">
        <f t="shared" si="11"/>
        <v>1.0800000000000001E-2</v>
      </c>
      <c r="AM23" s="1">
        <f t="shared" si="11"/>
        <v>2.2500000000000003E-3</v>
      </c>
      <c r="AN23" s="1">
        <f t="shared" si="11"/>
        <v>4.5000000000000005E-3</v>
      </c>
      <c r="AO23" s="1">
        <f t="shared" si="11"/>
        <v>3.465E-2</v>
      </c>
      <c r="AP23" s="1">
        <f t="shared" si="11"/>
        <v>2.2500000000000003E-3</v>
      </c>
      <c r="AQ23" s="1">
        <f t="shared" si="11"/>
        <v>0.14580000000000001</v>
      </c>
      <c r="AR23" s="1">
        <f t="shared" si="11"/>
        <v>2.835E-2</v>
      </c>
      <c r="AS23" s="1">
        <f t="shared" si="11"/>
        <v>0</v>
      </c>
      <c r="AT23" s="1">
        <f t="shared" si="11"/>
        <v>7.6050000000000006E-2</v>
      </c>
      <c r="AU23" s="55">
        <f t="shared" si="3"/>
        <v>0.30465000000000003</v>
      </c>
      <c r="AX23" s="14"/>
      <c r="AY23" s="14"/>
      <c r="AZ23" s="2">
        <v>207</v>
      </c>
    </row>
    <row r="24" spans="1:71" x14ac:dyDescent="0.35">
      <c r="A24" s="14" t="s">
        <v>105</v>
      </c>
      <c r="B24" s="14" t="s">
        <v>147</v>
      </c>
      <c r="C24" s="2">
        <v>68</v>
      </c>
      <c r="D24" s="37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9">
        <v>0</v>
      </c>
      <c r="K24" s="2">
        <v>0.66200000000000003</v>
      </c>
      <c r="L24" s="27">
        <v>0</v>
      </c>
      <c r="M24" s="2">
        <v>2.9000000000000001E-2</v>
      </c>
      <c r="N24" s="2">
        <v>0</v>
      </c>
      <c r="O24" s="2">
        <v>0</v>
      </c>
      <c r="P24" s="2">
        <v>5.8999999999999997E-2</v>
      </c>
      <c r="Q24" s="2">
        <v>0</v>
      </c>
      <c r="R24" s="2">
        <v>0.35299999999999998</v>
      </c>
      <c r="S24" s="2">
        <v>2.9000000000000001E-2</v>
      </c>
      <c r="T24" s="2">
        <v>0</v>
      </c>
      <c r="U24" s="2">
        <v>0.191</v>
      </c>
      <c r="V24" s="3"/>
      <c r="Y24" s="14"/>
      <c r="Z24" s="14"/>
      <c r="AA24" s="2">
        <v>68</v>
      </c>
      <c r="AC24" s="1">
        <f t="shared" si="13"/>
        <v>0</v>
      </c>
      <c r="AD24" s="1">
        <f t="shared" si="11"/>
        <v>0</v>
      </c>
      <c r="AE24" s="1">
        <f t="shared" si="11"/>
        <v>0</v>
      </c>
      <c r="AF24" s="1">
        <f t="shared" si="11"/>
        <v>0</v>
      </c>
      <c r="AG24" s="1">
        <f t="shared" si="11"/>
        <v>0</v>
      </c>
      <c r="AH24" s="1">
        <f t="shared" si="11"/>
        <v>0</v>
      </c>
      <c r="AI24" s="1">
        <f t="shared" si="11"/>
        <v>0</v>
      </c>
      <c r="AJ24" s="54">
        <f t="shared" si="11"/>
        <v>9.7860869565217404E-2</v>
      </c>
      <c r="AK24" s="1">
        <f t="shared" si="11"/>
        <v>0</v>
      </c>
      <c r="AL24" s="1">
        <f t="shared" si="11"/>
        <v>4.2869565217391308E-3</v>
      </c>
      <c r="AM24" s="1">
        <f t="shared" si="11"/>
        <v>0</v>
      </c>
      <c r="AN24" s="1">
        <f t="shared" si="11"/>
        <v>0</v>
      </c>
      <c r="AO24" s="1">
        <f t="shared" si="11"/>
        <v>8.721739130434782E-3</v>
      </c>
      <c r="AP24" s="1">
        <f t="shared" si="11"/>
        <v>0</v>
      </c>
      <c r="AQ24" s="1">
        <f t="shared" si="11"/>
        <v>5.2182608695652173E-2</v>
      </c>
      <c r="AR24" s="1">
        <f t="shared" si="11"/>
        <v>4.2869565217391308E-3</v>
      </c>
      <c r="AS24" s="1">
        <f t="shared" si="11"/>
        <v>0</v>
      </c>
      <c r="AT24" s="1">
        <f t="shared" si="11"/>
        <v>2.8234782608695653E-2</v>
      </c>
      <c r="AU24" s="55">
        <f t="shared" si="3"/>
        <v>9.7713043478260861E-2</v>
      </c>
      <c r="AX24" s="14"/>
      <c r="AY24" s="14"/>
      <c r="AZ24" s="2">
        <v>68</v>
      </c>
    </row>
    <row r="25" spans="1:71" x14ac:dyDescent="0.35">
      <c r="A25" s="14" t="s">
        <v>106</v>
      </c>
      <c r="B25" s="14" t="s">
        <v>147</v>
      </c>
      <c r="C25" s="2">
        <v>61</v>
      </c>
      <c r="D25" s="37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9">
        <v>0</v>
      </c>
      <c r="K25" s="2">
        <v>0.60699999999999998</v>
      </c>
      <c r="L25" s="27">
        <v>0</v>
      </c>
      <c r="M25" s="2">
        <v>0</v>
      </c>
      <c r="N25" s="2">
        <v>0</v>
      </c>
      <c r="O25" s="2">
        <v>1.6E-2</v>
      </c>
      <c r="P25" s="2">
        <v>6.6000000000000003E-2</v>
      </c>
      <c r="Q25" s="2">
        <v>0</v>
      </c>
      <c r="R25" s="2">
        <v>0.29499999999999998</v>
      </c>
      <c r="S25" s="2">
        <v>8.2000000000000003E-2</v>
      </c>
      <c r="T25" s="2">
        <v>0</v>
      </c>
      <c r="U25" s="2">
        <v>0.14799999999999999</v>
      </c>
      <c r="V25" s="3"/>
      <c r="Y25" s="14"/>
      <c r="Z25" s="14"/>
      <c r="AA25" s="2">
        <v>61</v>
      </c>
      <c r="AC25" s="1">
        <f t="shared" si="13"/>
        <v>0</v>
      </c>
      <c r="AD25" s="1">
        <f t="shared" si="11"/>
        <v>0</v>
      </c>
      <c r="AE25" s="1">
        <f t="shared" si="11"/>
        <v>0</v>
      </c>
      <c r="AF25" s="1">
        <f t="shared" si="11"/>
        <v>0</v>
      </c>
      <c r="AG25" s="1">
        <f t="shared" si="11"/>
        <v>0</v>
      </c>
      <c r="AH25" s="1">
        <f t="shared" si="11"/>
        <v>0</v>
      </c>
      <c r="AI25" s="1">
        <f t="shared" si="11"/>
        <v>0</v>
      </c>
      <c r="AJ25" s="54">
        <f t="shared" si="11"/>
        <v>8.0493478260869569E-2</v>
      </c>
      <c r="AK25" s="1">
        <f t="shared" si="11"/>
        <v>0</v>
      </c>
      <c r="AL25" s="1">
        <f t="shared" si="11"/>
        <v>0</v>
      </c>
      <c r="AM25" s="1">
        <f t="shared" si="11"/>
        <v>0</v>
      </c>
      <c r="AN25" s="1">
        <f t="shared" si="11"/>
        <v>2.1217391304347829E-3</v>
      </c>
      <c r="AO25" s="1">
        <f t="shared" si="11"/>
        <v>8.7521739130434796E-3</v>
      </c>
      <c r="AP25" s="1">
        <f t="shared" si="11"/>
        <v>0</v>
      </c>
      <c r="AQ25" s="1">
        <f t="shared" si="11"/>
        <v>3.9119565217391308E-2</v>
      </c>
      <c r="AR25" s="1">
        <f t="shared" si="11"/>
        <v>1.0873913043478262E-2</v>
      </c>
      <c r="AS25" s="1">
        <f t="shared" si="11"/>
        <v>0</v>
      </c>
      <c r="AT25" s="1">
        <f t="shared" si="11"/>
        <v>1.9626086956521741E-2</v>
      </c>
      <c r="AU25" s="55">
        <f t="shared" si="3"/>
        <v>8.0493478260869569E-2</v>
      </c>
      <c r="AX25" s="14"/>
      <c r="AY25" s="14"/>
      <c r="AZ25" s="2">
        <v>61</v>
      </c>
    </row>
    <row r="26" spans="1:71" x14ac:dyDescent="0.35">
      <c r="A26" s="14" t="s">
        <v>107</v>
      </c>
      <c r="B26" s="14" t="s">
        <v>147</v>
      </c>
      <c r="C26" s="2">
        <v>31</v>
      </c>
      <c r="D26" s="37">
        <v>0</v>
      </c>
      <c r="E26" s="38">
        <v>0</v>
      </c>
      <c r="F26" s="38">
        <v>0</v>
      </c>
      <c r="G26" s="38">
        <v>6.5000000000000002E-2</v>
      </c>
      <c r="H26" s="38">
        <v>0</v>
      </c>
      <c r="I26" s="38">
        <v>0</v>
      </c>
      <c r="J26" s="39">
        <v>0</v>
      </c>
      <c r="K26" s="2">
        <v>0.80600000000000005</v>
      </c>
      <c r="L26" s="27">
        <v>0</v>
      </c>
      <c r="M26" s="2">
        <v>0</v>
      </c>
      <c r="N26" s="2">
        <v>6.5000000000000002E-2</v>
      </c>
      <c r="O26" s="2">
        <v>0</v>
      </c>
      <c r="P26" s="2">
        <v>0.129</v>
      </c>
      <c r="Q26" s="2">
        <v>0</v>
      </c>
      <c r="R26" s="2">
        <v>0.28999999999999998</v>
      </c>
      <c r="S26" s="2">
        <v>0.19400000000000001</v>
      </c>
      <c r="T26" s="2">
        <v>0</v>
      </c>
      <c r="U26" s="2">
        <v>0.129</v>
      </c>
      <c r="V26" s="3"/>
      <c r="Y26" s="14"/>
      <c r="Z26" s="14"/>
      <c r="AA26" s="2">
        <v>31</v>
      </c>
      <c r="AC26" s="1">
        <f t="shared" si="13"/>
        <v>0</v>
      </c>
      <c r="AD26" s="1">
        <f t="shared" si="11"/>
        <v>0</v>
      </c>
      <c r="AE26" s="1">
        <f t="shared" si="11"/>
        <v>0</v>
      </c>
      <c r="AF26" s="1">
        <f t="shared" si="11"/>
        <v>4.3804347826086956E-3</v>
      </c>
      <c r="AG26" s="1">
        <f t="shared" si="11"/>
        <v>0</v>
      </c>
      <c r="AH26" s="1">
        <f t="shared" si="11"/>
        <v>0</v>
      </c>
      <c r="AI26" s="1">
        <f t="shared" si="11"/>
        <v>0</v>
      </c>
      <c r="AJ26" s="54">
        <f t="shared" si="11"/>
        <v>5.4317391304347831E-2</v>
      </c>
      <c r="AK26" s="1">
        <f t="shared" si="11"/>
        <v>0</v>
      </c>
      <c r="AL26" s="1">
        <f t="shared" si="11"/>
        <v>0</v>
      </c>
      <c r="AM26" s="1">
        <f t="shared" si="11"/>
        <v>4.3804347826086956E-3</v>
      </c>
      <c r="AN26" s="1">
        <f t="shared" si="11"/>
        <v>0</v>
      </c>
      <c r="AO26" s="1">
        <f t="shared" si="11"/>
        <v>8.6934782608695648E-3</v>
      </c>
      <c r="AP26" s="1">
        <f t="shared" si="11"/>
        <v>0</v>
      </c>
      <c r="AQ26" s="1">
        <f t="shared" si="11"/>
        <v>1.9543478260869565E-2</v>
      </c>
      <c r="AR26" s="1">
        <f t="shared" si="11"/>
        <v>1.307391304347826E-2</v>
      </c>
      <c r="AS26" s="1">
        <f t="shared" si="11"/>
        <v>0</v>
      </c>
      <c r="AT26" s="1">
        <f t="shared" si="11"/>
        <v>8.6934782608695648E-3</v>
      </c>
      <c r="AU26" s="55">
        <f t="shared" si="3"/>
        <v>5.4384782608695656E-2</v>
      </c>
      <c r="AX26" s="14"/>
      <c r="AY26" s="14"/>
      <c r="AZ26" s="2">
        <v>31</v>
      </c>
    </row>
    <row r="27" spans="1:71" x14ac:dyDescent="0.35">
      <c r="A27" s="14" t="s">
        <v>92</v>
      </c>
      <c r="B27" s="14" t="s">
        <v>148</v>
      </c>
      <c r="C27" s="2">
        <v>47</v>
      </c>
      <c r="D27" s="37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9">
        <v>0</v>
      </c>
      <c r="K27" s="2">
        <v>0.38300000000000001</v>
      </c>
      <c r="L27" s="27">
        <v>0</v>
      </c>
      <c r="M27" s="2">
        <v>0</v>
      </c>
      <c r="N27" s="2">
        <v>0</v>
      </c>
      <c r="O27" s="2">
        <v>2.1000000000000001E-2</v>
      </c>
      <c r="P27" s="2">
        <v>0.21299999999999999</v>
      </c>
      <c r="Q27" s="2">
        <v>4.2999999999999997E-2</v>
      </c>
      <c r="R27" s="2">
        <v>0</v>
      </c>
      <c r="S27" s="2">
        <v>2.1000000000000001E-2</v>
      </c>
      <c r="T27" s="2">
        <v>0</v>
      </c>
      <c r="U27" s="2">
        <v>8.5000000000000006E-2</v>
      </c>
      <c r="V27" s="3"/>
      <c r="Y27" s="14" t="s">
        <v>93</v>
      </c>
      <c r="Z27" s="14" t="s">
        <v>148</v>
      </c>
      <c r="AA27" s="2">
        <v>47</v>
      </c>
      <c r="AB27" s="1">
        <f>SUM(AA27:AA31)</f>
        <v>321</v>
      </c>
      <c r="AC27" s="1">
        <f>D27*($AA27/321)</f>
        <v>0</v>
      </c>
      <c r="AD27" s="1">
        <f t="shared" ref="AD27:AT31" si="14">E27*($AA27/321)</f>
        <v>0</v>
      </c>
      <c r="AE27" s="1">
        <f t="shared" si="14"/>
        <v>0</v>
      </c>
      <c r="AF27" s="1">
        <f t="shared" si="14"/>
        <v>0</v>
      </c>
      <c r="AG27" s="1">
        <f t="shared" si="14"/>
        <v>0</v>
      </c>
      <c r="AH27" s="1">
        <f t="shared" si="14"/>
        <v>0</v>
      </c>
      <c r="AI27" s="1">
        <f t="shared" si="14"/>
        <v>0</v>
      </c>
      <c r="AJ27" s="54">
        <f t="shared" si="14"/>
        <v>5.6077881619937694E-2</v>
      </c>
      <c r="AK27" s="1">
        <f t="shared" si="14"/>
        <v>0</v>
      </c>
      <c r="AL27" s="1">
        <f t="shared" si="14"/>
        <v>0</v>
      </c>
      <c r="AM27" s="1">
        <f t="shared" si="14"/>
        <v>0</v>
      </c>
      <c r="AN27" s="1">
        <f t="shared" si="14"/>
        <v>3.0747663551401868E-3</v>
      </c>
      <c r="AO27" s="1">
        <f t="shared" si="14"/>
        <v>3.1186915887850462E-2</v>
      </c>
      <c r="AP27" s="1">
        <f t="shared" si="14"/>
        <v>6.2959501557632389E-3</v>
      </c>
      <c r="AQ27" s="1">
        <f t="shared" si="14"/>
        <v>0</v>
      </c>
      <c r="AR27" s="1">
        <f t="shared" si="14"/>
        <v>3.0747663551401868E-3</v>
      </c>
      <c r="AS27" s="1">
        <f t="shared" si="14"/>
        <v>0</v>
      </c>
      <c r="AT27" s="1">
        <f t="shared" si="14"/>
        <v>1.2445482866043614E-2</v>
      </c>
      <c r="AU27" s="55">
        <f t="shared" si="3"/>
        <v>5.6077881619937688E-2</v>
      </c>
      <c r="AX27" s="14" t="s">
        <v>93</v>
      </c>
      <c r="AY27" s="14" t="s">
        <v>148</v>
      </c>
      <c r="AZ27" s="2">
        <v>47</v>
      </c>
      <c r="BA27" s="1">
        <f>SUM(AZ27:AZ31)</f>
        <v>321</v>
      </c>
      <c r="BB27" s="1">
        <f>SUM(AC27:AC31)</f>
        <v>0</v>
      </c>
      <c r="BC27" s="1">
        <f t="shared" ref="BC27" si="15">SUM(AD27:AD31)</f>
        <v>0</v>
      </c>
      <c r="BD27" s="1">
        <f t="shared" ref="BD27" si="16">SUM(AE27:AE31)</f>
        <v>0</v>
      </c>
      <c r="BE27" s="1">
        <f t="shared" ref="BE27" si="17">SUM(AF27:AF31)</f>
        <v>0</v>
      </c>
      <c r="BF27" s="1">
        <f t="shared" ref="BF27" si="18">SUM(AG27:AG31)</f>
        <v>3.1152647975077881E-3</v>
      </c>
      <c r="BG27" s="1">
        <f t="shared" ref="BG27" si="19">SUM(AH27:AH31)</f>
        <v>0</v>
      </c>
      <c r="BH27" s="1">
        <f t="shared" ref="BH27" si="20">SUM(AI27:AI31)</f>
        <v>0</v>
      </c>
      <c r="BI27" s="1">
        <f t="shared" ref="BI27" si="21">SUM(AJ27:AJ31)</f>
        <v>0.43933333333333335</v>
      </c>
      <c r="BJ27" s="1">
        <f t="shared" ref="BJ27" si="22">SUM(AK27:AK31)</f>
        <v>9.3707165109034266E-3</v>
      </c>
      <c r="BK27" s="1">
        <f t="shared" ref="BK27" si="23">SUM(AL27:AL31)</f>
        <v>6.2336448598130836E-3</v>
      </c>
      <c r="BL27" s="1">
        <f t="shared" ref="BL27" si="24">SUM(AM27:AM31)</f>
        <v>3.1152647975077881E-3</v>
      </c>
      <c r="BM27" s="1">
        <f t="shared" ref="BM27" si="25">SUM(AN27:AN31)</f>
        <v>1.8732087227414328E-2</v>
      </c>
      <c r="BN27" s="1">
        <f t="shared" ref="BN27" si="26">SUM(AO27:AO31)</f>
        <v>0.19008722741433021</v>
      </c>
      <c r="BO27" s="1">
        <f t="shared" ref="BO27" si="27">SUM(AP27:AP31)</f>
        <v>1.8713395638629282E-2</v>
      </c>
      <c r="BP27" s="1">
        <f t="shared" ref="BP27" si="28">SUM(AQ27:AQ31)</f>
        <v>6.8535825545171347E-2</v>
      </c>
      <c r="BQ27" s="1">
        <f t="shared" ref="BQ27" si="29">SUM(AR27:AR31)</f>
        <v>1.8607476635514018E-2</v>
      </c>
      <c r="BR27" s="1">
        <f t="shared" ref="BR27" si="30">SUM(AS27:AS31)</f>
        <v>3.1370716510903426E-3</v>
      </c>
      <c r="BS27" s="1">
        <f t="shared" ref="BS27" si="31">SUM(AT27:AT31)</f>
        <v>0.10291900311526478</v>
      </c>
    </row>
    <row r="28" spans="1:71" x14ac:dyDescent="0.35">
      <c r="A28" s="14" t="s">
        <v>93</v>
      </c>
      <c r="B28" s="14" t="s">
        <v>148</v>
      </c>
      <c r="C28" s="2">
        <v>19</v>
      </c>
      <c r="D28" s="37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9">
        <v>0</v>
      </c>
      <c r="K28" s="2">
        <v>0.36799999999999999</v>
      </c>
      <c r="L28" s="27">
        <v>5.2999999999999999E-2</v>
      </c>
      <c r="M28" s="2">
        <v>0</v>
      </c>
      <c r="N28" s="2">
        <v>0</v>
      </c>
      <c r="O28" s="2">
        <v>0</v>
      </c>
      <c r="P28" s="2">
        <v>5.2999999999999999E-2</v>
      </c>
      <c r="Q28" s="2">
        <v>0</v>
      </c>
      <c r="R28" s="2">
        <v>5.2999999999999999E-2</v>
      </c>
      <c r="S28" s="2">
        <v>0</v>
      </c>
      <c r="T28" s="2">
        <v>5.2999999999999999E-2</v>
      </c>
      <c r="U28" s="2">
        <v>0.158</v>
      </c>
      <c r="V28" s="3"/>
      <c r="Y28" s="14"/>
      <c r="Z28" s="14"/>
      <c r="AA28" s="2">
        <v>19</v>
      </c>
      <c r="AC28" s="1">
        <f t="shared" ref="AC28:AC31" si="32">D28*($AA28/321)</f>
        <v>0</v>
      </c>
      <c r="AD28" s="1">
        <f t="shared" si="14"/>
        <v>0</v>
      </c>
      <c r="AE28" s="1">
        <f t="shared" si="14"/>
        <v>0</v>
      </c>
      <c r="AF28" s="1">
        <f t="shared" si="14"/>
        <v>0</v>
      </c>
      <c r="AG28" s="1">
        <f t="shared" si="14"/>
        <v>0</v>
      </c>
      <c r="AH28" s="1">
        <f t="shared" si="14"/>
        <v>0</v>
      </c>
      <c r="AI28" s="1">
        <f t="shared" si="14"/>
        <v>0</v>
      </c>
      <c r="AJ28" s="54">
        <f t="shared" si="14"/>
        <v>2.1781931464174453E-2</v>
      </c>
      <c r="AK28" s="1">
        <f t="shared" si="14"/>
        <v>3.1370716510903426E-3</v>
      </c>
      <c r="AL28" s="1">
        <f t="shared" si="14"/>
        <v>0</v>
      </c>
      <c r="AM28" s="1">
        <f t="shared" si="14"/>
        <v>0</v>
      </c>
      <c r="AN28" s="1">
        <f t="shared" si="14"/>
        <v>0</v>
      </c>
      <c r="AO28" s="1">
        <f t="shared" si="14"/>
        <v>3.1370716510903426E-3</v>
      </c>
      <c r="AP28" s="1">
        <f t="shared" si="14"/>
        <v>0</v>
      </c>
      <c r="AQ28" s="1">
        <f t="shared" si="14"/>
        <v>3.1370716510903426E-3</v>
      </c>
      <c r="AR28" s="1">
        <f t="shared" si="14"/>
        <v>0</v>
      </c>
      <c r="AS28" s="1">
        <f t="shared" si="14"/>
        <v>3.1370716510903426E-3</v>
      </c>
      <c r="AT28" s="1">
        <f t="shared" si="14"/>
        <v>9.3520249221183804E-3</v>
      </c>
      <c r="AU28" s="55">
        <f t="shared" si="3"/>
        <v>2.1900311526479751E-2</v>
      </c>
      <c r="AX28" s="14"/>
      <c r="AY28" s="14"/>
      <c r="AZ28" s="2">
        <v>19</v>
      </c>
    </row>
    <row r="29" spans="1:71" x14ac:dyDescent="0.35">
      <c r="A29" s="14" t="s">
        <v>94</v>
      </c>
      <c r="B29" s="14" t="s">
        <v>148</v>
      </c>
      <c r="C29" s="2">
        <v>64</v>
      </c>
      <c r="D29" s="37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9">
        <v>0</v>
      </c>
      <c r="K29" s="2">
        <v>0.32800000000000001</v>
      </c>
      <c r="L29" s="27">
        <v>0</v>
      </c>
      <c r="M29" s="2">
        <v>0</v>
      </c>
      <c r="N29" s="2">
        <v>0</v>
      </c>
      <c r="O29" s="2">
        <v>1.6E-2</v>
      </c>
      <c r="P29" s="2">
        <v>0.156</v>
      </c>
      <c r="Q29" s="2">
        <v>3.1E-2</v>
      </c>
      <c r="R29" s="2">
        <v>3.1E-2</v>
      </c>
      <c r="S29" s="2">
        <v>3.1E-2</v>
      </c>
      <c r="T29" s="2">
        <v>0</v>
      </c>
      <c r="U29" s="2">
        <v>6.3E-2</v>
      </c>
      <c r="V29" s="3"/>
      <c r="Y29" s="14"/>
      <c r="Z29" s="14"/>
      <c r="AA29" s="2">
        <v>64</v>
      </c>
      <c r="AC29" s="1">
        <f t="shared" si="32"/>
        <v>0</v>
      </c>
      <c r="AD29" s="1">
        <f t="shared" si="14"/>
        <v>0</v>
      </c>
      <c r="AE29" s="1">
        <f t="shared" si="14"/>
        <v>0</v>
      </c>
      <c r="AF29" s="1">
        <f t="shared" si="14"/>
        <v>0</v>
      </c>
      <c r="AG29" s="1">
        <f t="shared" si="14"/>
        <v>0</v>
      </c>
      <c r="AH29" s="1">
        <f t="shared" si="14"/>
        <v>0</v>
      </c>
      <c r="AI29" s="1">
        <f t="shared" si="14"/>
        <v>0</v>
      </c>
      <c r="AJ29" s="54">
        <f t="shared" si="14"/>
        <v>6.5395638629283492E-2</v>
      </c>
      <c r="AK29" s="1">
        <f t="shared" si="14"/>
        <v>0</v>
      </c>
      <c r="AL29" s="1">
        <f t="shared" si="14"/>
        <v>0</v>
      </c>
      <c r="AM29" s="1">
        <f t="shared" si="14"/>
        <v>0</v>
      </c>
      <c r="AN29" s="1">
        <f t="shared" si="14"/>
        <v>3.1900311526479748E-3</v>
      </c>
      <c r="AO29" s="1">
        <f t="shared" si="14"/>
        <v>3.1102803738317756E-2</v>
      </c>
      <c r="AP29" s="1">
        <f t="shared" si="14"/>
        <v>6.1806853582554513E-3</v>
      </c>
      <c r="AQ29" s="1">
        <f t="shared" si="14"/>
        <v>6.1806853582554513E-3</v>
      </c>
      <c r="AR29" s="1">
        <f t="shared" si="14"/>
        <v>6.1806853582554513E-3</v>
      </c>
      <c r="AS29" s="1">
        <f t="shared" si="14"/>
        <v>0</v>
      </c>
      <c r="AT29" s="1">
        <f t="shared" si="14"/>
        <v>1.2560747663551402E-2</v>
      </c>
      <c r="AU29" s="55">
        <f t="shared" si="3"/>
        <v>6.5395638629283492E-2</v>
      </c>
      <c r="AX29" s="14"/>
      <c r="AY29" s="14"/>
      <c r="AZ29" s="2">
        <v>64</v>
      </c>
    </row>
    <row r="30" spans="1:71" x14ac:dyDescent="0.35">
      <c r="A30" s="14" t="s">
        <v>95</v>
      </c>
      <c r="B30" s="14" t="s">
        <v>148</v>
      </c>
      <c r="C30" s="2">
        <v>91</v>
      </c>
      <c r="D30" s="37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9">
        <v>0</v>
      </c>
      <c r="K30" s="2">
        <v>0.45100000000000001</v>
      </c>
      <c r="L30" s="27">
        <v>1.0999999999999999E-2</v>
      </c>
      <c r="M30" s="2">
        <v>1.0999999999999999E-2</v>
      </c>
      <c r="N30" s="2">
        <v>0</v>
      </c>
      <c r="O30" s="2">
        <v>2.1999999999999999E-2</v>
      </c>
      <c r="P30" s="2">
        <v>0.17599999999999999</v>
      </c>
      <c r="Q30" s="2">
        <v>2.1999999999999999E-2</v>
      </c>
      <c r="R30" s="2">
        <v>9.9000000000000005E-2</v>
      </c>
      <c r="S30" s="2">
        <v>2.1999999999999999E-2</v>
      </c>
      <c r="T30" s="2">
        <v>0</v>
      </c>
      <c r="U30" s="2">
        <v>8.7999999999999995E-2</v>
      </c>
      <c r="V30" s="3"/>
      <c r="Y30" s="14"/>
      <c r="Z30" s="14"/>
      <c r="AA30" s="2">
        <v>91</v>
      </c>
      <c r="AC30" s="1">
        <f t="shared" si="32"/>
        <v>0</v>
      </c>
      <c r="AD30" s="1">
        <f t="shared" si="14"/>
        <v>0</v>
      </c>
      <c r="AE30" s="1">
        <f t="shared" si="14"/>
        <v>0</v>
      </c>
      <c r="AF30" s="1">
        <f t="shared" si="14"/>
        <v>0</v>
      </c>
      <c r="AG30" s="1">
        <f t="shared" si="14"/>
        <v>0</v>
      </c>
      <c r="AH30" s="1">
        <f t="shared" si="14"/>
        <v>0</v>
      </c>
      <c r="AI30" s="1">
        <f t="shared" si="14"/>
        <v>0</v>
      </c>
      <c r="AJ30" s="54">
        <f t="shared" si="14"/>
        <v>0.12785358255451712</v>
      </c>
      <c r="AK30" s="1">
        <f t="shared" si="14"/>
        <v>3.1183800623052955E-3</v>
      </c>
      <c r="AL30" s="1">
        <f t="shared" si="14"/>
        <v>3.1183800623052955E-3</v>
      </c>
      <c r="AM30" s="1">
        <f t="shared" si="14"/>
        <v>0</v>
      </c>
      <c r="AN30" s="1">
        <f t="shared" si="14"/>
        <v>6.236760124610591E-3</v>
      </c>
      <c r="AO30" s="1">
        <f t="shared" si="14"/>
        <v>4.9894080996884728E-2</v>
      </c>
      <c r="AP30" s="1">
        <f t="shared" si="14"/>
        <v>6.236760124610591E-3</v>
      </c>
      <c r="AQ30" s="1">
        <f t="shared" si="14"/>
        <v>2.8065420560747664E-2</v>
      </c>
      <c r="AR30" s="1">
        <f t="shared" si="14"/>
        <v>6.236760124610591E-3</v>
      </c>
      <c r="AS30" s="1">
        <f t="shared" si="14"/>
        <v>0</v>
      </c>
      <c r="AT30" s="1">
        <f t="shared" si="14"/>
        <v>2.4947040498442364E-2</v>
      </c>
      <c r="AU30" s="55">
        <f t="shared" si="3"/>
        <v>0.12785358255451712</v>
      </c>
      <c r="AX30" s="14"/>
      <c r="AY30" s="14"/>
      <c r="AZ30" s="2">
        <v>91</v>
      </c>
    </row>
    <row r="31" spans="1:71" x14ac:dyDescent="0.35">
      <c r="A31" s="14" t="s">
        <v>96</v>
      </c>
      <c r="B31" s="14" t="s">
        <v>148</v>
      </c>
      <c r="C31" s="2">
        <v>100</v>
      </c>
      <c r="D31" s="37">
        <v>0</v>
      </c>
      <c r="E31" s="38">
        <v>0</v>
      </c>
      <c r="F31" s="38">
        <v>0</v>
      </c>
      <c r="G31" s="38">
        <v>0</v>
      </c>
      <c r="H31" s="38">
        <v>0.01</v>
      </c>
      <c r="I31" s="38">
        <v>0</v>
      </c>
      <c r="J31" s="39">
        <v>0</v>
      </c>
      <c r="K31" s="2">
        <v>0.54</v>
      </c>
      <c r="L31" s="27">
        <v>0.01</v>
      </c>
      <c r="M31" s="2">
        <v>0.01</v>
      </c>
      <c r="N31" s="2">
        <v>0.01</v>
      </c>
      <c r="O31" s="2">
        <v>0.02</v>
      </c>
      <c r="P31" s="2">
        <v>0.24</v>
      </c>
      <c r="Q31" s="2">
        <v>0</v>
      </c>
      <c r="R31" s="2">
        <v>0.1</v>
      </c>
      <c r="S31" s="2">
        <v>0.01</v>
      </c>
      <c r="T31" s="2">
        <v>0</v>
      </c>
      <c r="U31" s="2">
        <v>0.14000000000000001</v>
      </c>
      <c r="V31" s="3"/>
      <c r="Y31" s="14"/>
      <c r="Z31" s="14"/>
      <c r="AA31" s="2">
        <v>100</v>
      </c>
      <c r="AC31" s="1">
        <f t="shared" si="32"/>
        <v>0</v>
      </c>
      <c r="AD31" s="1">
        <f t="shared" si="14"/>
        <v>0</v>
      </c>
      <c r="AE31" s="1">
        <f t="shared" si="14"/>
        <v>0</v>
      </c>
      <c r="AF31" s="1">
        <f t="shared" si="14"/>
        <v>0</v>
      </c>
      <c r="AG31" s="1">
        <f t="shared" si="14"/>
        <v>3.1152647975077881E-3</v>
      </c>
      <c r="AH31" s="1">
        <f t="shared" si="14"/>
        <v>0</v>
      </c>
      <c r="AI31" s="1">
        <f t="shared" si="14"/>
        <v>0</v>
      </c>
      <c r="AJ31" s="54">
        <f t="shared" si="14"/>
        <v>0.16822429906542055</v>
      </c>
      <c r="AK31" s="1">
        <f t="shared" si="14"/>
        <v>3.1152647975077881E-3</v>
      </c>
      <c r="AL31" s="1">
        <f t="shared" si="14"/>
        <v>3.1152647975077881E-3</v>
      </c>
      <c r="AM31" s="1">
        <f t="shared" si="14"/>
        <v>3.1152647975077881E-3</v>
      </c>
      <c r="AN31" s="1">
        <f t="shared" si="14"/>
        <v>6.2305295950155761E-3</v>
      </c>
      <c r="AO31" s="1">
        <f t="shared" si="14"/>
        <v>7.476635514018691E-2</v>
      </c>
      <c r="AP31" s="1">
        <f t="shared" si="14"/>
        <v>0</v>
      </c>
      <c r="AQ31" s="1">
        <f t="shared" si="14"/>
        <v>3.1152647975077882E-2</v>
      </c>
      <c r="AR31" s="1">
        <f t="shared" si="14"/>
        <v>3.1152647975077881E-3</v>
      </c>
      <c r="AS31" s="1">
        <f t="shared" si="14"/>
        <v>0</v>
      </c>
      <c r="AT31" s="1">
        <f t="shared" si="14"/>
        <v>4.3613707165109032E-2</v>
      </c>
      <c r="AU31" s="55">
        <f t="shared" si="3"/>
        <v>0.16822429906542055</v>
      </c>
      <c r="AX31" s="14"/>
      <c r="AY31" s="14"/>
      <c r="AZ31" s="2">
        <v>100</v>
      </c>
    </row>
    <row r="32" spans="1:71" x14ac:dyDescent="0.35">
      <c r="A32" s="14" t="s">
        <v>83</v>
      </c>
      <c r="B32" s="14" t="s">
        <v>145</v>
      </c>
      <c r="C32" s="2">
        <v>16</v>
      </c>
      <c r="D32" s="37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9">
        <v>0</v>
      </c>
      <c r="K32" s="2">
        <v>0.81299999999999994</v>
      </c>
      <c r="L32" s="27">
        <v>0</v>
      </c>
      <c r="M32" s="2">
        <v>0</v>
      </c>
      <c r="N32" s="2">
        <v>6.3E-2</v>
      </c>
      <c r="O32" s="2">
        <v>0</v>
      </c>
      <c r="P32" s="2">
        <v>0</v>
      </c>
      <c r="Q32" s="2">
        <v>0</v>
      </c>
      <c r="R32" s="2">
        <v>0.188</v>
      </c>
      <c r="S32" s="2">
        <v>0.313</v>
      </c>
      <c r="T32" s="2">
        <v>0.25</v>
      </c>
      <c r="U32" s="2">
        <v>0</v>
      </c>
      <c r="V32" s="3"/>
      <c r="Y32" s="14" t="s">
        <v>188</v>
      </c>
      <c r="Z32" s="14" t="s">
        <v>145</v>
      </c>
      <c r="AA32" s="2">
        <v>16</v>
      </c>
      <c r="AB32" s="1">
        <f>SUM(AA32:AA36)</f>
        <v>99</v>
      </c>
      <c r="AC32" s="1">
        <f>D32*($AA32/99)</f>
        <v>0</v>
      </c>
      <c r="AD32" s="1">
        <f t="shared" ref="AD32:AT36" si="33">E32*($AA32/99)</f>
        <v>0</v>
      </c>
      <c r="AE32" s="1">
        <f t="shared" si="33"/>
        <v>0</v>
      </c>
      <c r="AF32" s="1">
        <f t="shared" si="33"/>
        <v>0</v>
      </c>
      <c r="AG32" s="1">
        <f t="shared" si="33"/>
        <v>0</v>
      </c>
      <c r="AH32" s="1">
        <f t="shared" si="33"/>
        <v>0</v>
      </c>
      <c r="AI32" s="1">
        <f t="shared" si="33"/>
        <v>0</v>
      </c>
      <c r="AJ32" s="54">
        <f t="shared" si="33"/>
        <v>0.1313939393939394</v>
      </c>
      <c r="AK32" s="1">
        <f t="shared" si="33"/>
        <v>0</v>
      </c>
      <c r="AL32" s="1">
        <f t="shared" si="33"/>
        <v>0</v>
      </c>
      <c r="AM32" s="1">
        <f t="shared" si="33"/>
        <v>1.0181818181818183E-2</v>
      </c>
      <c r="AN32" s="1">
        <f t="shared" si="33"/>
        <v>0</v>
      </c>
      <c r="AO32" s="1">
        <f t="shared" si="33"/>
        <v>0</v>
      </c>
      <c r="AP32" s="1">
        <f t="shared" si="33"/>
        <v>0</v>
      </c>
      <c r="AQ32" s="1">
        <f t="shared" si="33"/>
        <v>3.0383838383838388E-2</v>
      </c>
      <c r="AR32" s="1">
        <f t="shared" si="33"/>
        <v>5.0585858585858588E-2</v>
      </c>
      <c r="AS32" s="1">
        <f t="shared" si="33"/>
        <v>4.0404040404040407E-2</v>
      </c>
      <c r="AT32" s="1">
        <f t="shared" si="33"/>
        <v>0</v>
      </c>
      <c r="AU32" s="55">
        <f t="shared" si="3"/>
        <v>0.13155555555555556</v>
      </c>
      <c r="AX32" s="14" t="s">
        <v>188</v>
      </c>
      <c r="AY32" s="14" t="s">
        <v>145</v>
      </c>
      <c r="AZ32" s="2">
        <v>16</v>
      </c>
      <c r="BA32" s="1">
        <f>SUM(AZ32:AZ36)</f>
        <v>99</v>
      </c>
      <c r="BB32" s="1">
        <f>SUM(AC32:AC36)</f>
        <v>0</v>
      </c>
      <c r="BC32" s="1">
        <f t="shared" ref="BC32" si="34">SUM(AD32:AD36)</f>
        <v>0</v>
      </c>
      <c r="BD32" s="1">
        <f t="shared" ref="BD32" si="35">SUM(AE32:AE36)</f>
        <v>0</v>
      </c>
      <c r="BE32" s="1">
        <f t="shared" ref="BE32" si="36">SUM(AF32:AF36)</f>
        <v>0</v>
      </c>
      <c r="BF32" s="1">
        <f t="shared" ref="BF32" si="37">SUM(AG32:AG36)</f>
        <v>0</v>
      </c>
      <c r="BG32" s="1">
        <f t="shared" ref="BG32" si="38">SUM(AH32:AH36)</f>
        <v>0</v>
      </c>
      <c r="BH32" s="1">
        <f t="shared" ref="BH32" si="39">SUM(AI32:AI36)</f>
        <v>0</v>
      </c>
      <c r="BI32" s="1">
        <f t="shared" ref="BI32" si="40">SUM(AJ32:AJ36)</f>
        <v>0.82832323232323235</v>
      </c>
      <c r="BJ32" s="1">
        <f t="shared" ref="BJ32" si="41">SUM(AK32:AK36)</f>
        <v>0</v>
      </c>
      <c r="BK32" s="1">
        <f t="shared" ref="BK32" si="42">SUM(AL32:AL36)</f>
        <v>1.0181818181818183E-2</v>
      </c>
      <c r="BL32" s="1">
        <f t="shared" ref="BL32" si="43">SUM(AM32:AM36)</f>
        <v>1.0181818181818183E-2</v>
      </c>
      <c r="BM32" s="1">
        <f t="shared" ref="BM32" si="44">SUM(AN32:AN36)</f>
        <v>0</v>
      </c>
      <c r="BN32" s="1">
        <f t="shared" ref="BN32" si="45">SUM(AO32:AO36)</f>
        <v>6.0454545454545455E-2</v>
      </c>
      <c r="BO32" s="1">
        <f t="shared" ref="BO32" si="46">SUM(AP32:AP36)</f>
        <v>0</v>
      </c>
      <c r="BP32" s="1">
        <f t="shared" ref="BP32" si="47">SUM(AQ32:AQ36)</f>
        <v>0.14146464646464646</v>
      </c>
      <c r="BQ32" s="1">
        <f t="shared" ref="BQ32" si="48">SUM(AR32:AR36)</f>
        <v>0.42431313131313136</v>
      </c>
      <c r="BR32" s="1">
        <f t="shared" ref="BR32" si="49">SUM(AS32:AS36)</f>
        <v>0.16170707070707069</v>
      </c>
      <c r="BS32" s="1">
        <f t="shared" ref="BS32" si="50">SUM(AT32:AT36)</f>
        <v>2.0363636363636365E-2</v>
      </c>
    </row>
    <row r="33" spans="1:71" x14ac:dyDescent="0.35">
      <c r="A33" s="14" t="s">
        <v>84</v>
      </c>
      <c r="B33" s="14" t="s">
        <v>145</v>
      </c>
      <c r="C33" s="2">
        <v>21</v>
      </c>
      <c r="D33" s="37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9">
        <v>0</v>
      </c>
      <c r="K33" s="2">
        <v>0.76200000000000001</v>
      </c>
      <c r="L33" s="27">
        <v>0</v>
      </c>
      <c r="M33" s="2">
        <v>0</v>
      </c>
      <c r="N33" s="2">
        <v>0</v>
      </c>
      <c r="O33" s="2">
        <v>0</v>
      </c>
      <c r="P33" s="2">
        <v>0.14299999999999999</v>
      </c>
      <c r="Q33" s="2">
        <v>0</v>
      </c>
      <c r="R33" s="2">
        <v>0.14299999999999999</v>
      </c>
      <c r="S33" s="2">
        <v>0.33300000000000002</v>
      </c>
      <c r="T33" s="2">
        <v>0.14299999999999999</v>
      </c>
      <c r="U33" s="2">
        <v>0</v>
      </c>
      <c r="V33" s="3"/>
      <c r="Y33" s="14"/>
      <c r="Z33" s="14"/>
      <c r="AA33" s="2">
        <v>21</v>
      </c>
      <c r="AC33" s="1">
        <f t="shared" ref="AC33:AC36" si="51">D33*($AA33/99)</f>
        <v>0</v>
      </c>
      <c r="AD33" s="1">
        <f t="shared" si="33"/>
        <v>0</v>
      </c>
      <c r="AE33" s="1">
        <f t="shared" si="33"/>
        <v>0</v>
      </c>
      <c r="AF33" s="1">
        <f t="shared" si="33"/>
        <v>0</v>
      </c>
      <c r="AG33" s="1">
        <f t="shared" si="33"/>
        <v>0</v>
      </c>
      <c r="AH33" s="1">
        <f t="shared" si="33"/>
        <v>0</v>
      </c>
      <c r="AI33" s="1">
        <f t="shared" si="33"/>
        <v>0</v>
      </c>
      <c r="AJ33" s="54">
        <f t="shared" si="33"/>
        <v>0.16163636363636363</v>
      </c>
      <c r="AK33" s="1">
        <f t="shared" si="33"/>
        <v>0</v>
      </c>
      <c r="AL33" s="1">
        <f t="shared" si="33"/>
        <v>0</v>
      </c>
      <c r="AM33" s="1">
        <f t="shared" si="33"/>
        <v>0</v>
      </c>
      <c r="AN33" s="1">
        <f t="shared" si="33"/>
        <v>0</v>
      </c>
      <c r="AO33" s="1">
        <f t="shared" si="33"/>
        <v>3.033333333333333E-2</v>
      </c>
      <c r="AP33" s="1">
        <f t="shared" si="33"/>
        <v>0</v>
      </c>
      <c r="AQ33" s="1">
        <f t="shared" si="33"/>
        <v>3.033333333333333E-2</v>
      </c>
      <c r="AR33" s="1">
        <f t="shared" si="33"/>
        <v>7.0636363636363636E-2</v>
      </c>
      <c r="AS33" s="1">
        <f t="shared" si="33"/>
        <v>3.033333333333333E-2</v>
      </c>
      <c r="AT33" s="1">
        <f t="shared" si="33"/>
        <v>0</v>
      </c>
      <c r="AU33" s="55">
        <f t="shared" si="3"/>
        <v>0.16163636363636363</v>
      </c>
      <c r="AX33" s="14"/>
      <c r="AY33" s="14"/>
      <c r="AZ33" s="2">
        <v>21</v>
      </c>
    </row>
    <row r="34" spans="1:71" x14ac:dyDescent="0.35">
      <c r="A34" s="14" t="s">
        <v>85</v>
      </c>
      <c r="B34" s="14" t="s">
        <v>145</v>
      </c>
      <c r="C34" s="2">
        <v>24</v>
      </c>
      <c r="D34" s="37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9">
        <v>0</v>
      </c>
      <c r="K34" s="2">
        <v>0.875</v>
      </c>
      <c r="L34" s="27">
        <v>0</v>
      </c>
      <c r="M34" s="2">
        <v>4.2000000000000003E-2</v>
      </c>
      <c r="N34" s="2">
        <v>0</v>
      </c>
      <c r="O34" s="2">
        <v>0</v>
      </c>
      <c r="P34" s="2">
        <v>8.3000000000000004E-2</v>
      </c>
      <c r="Q34" s="2">
        <v>0</v>
      </c>
      <c r="R34" s="2">
        <v>0.125</v>
      </c>
      <c r="S34" s="2">
        <v>0.54200000000000004</v>
      </c>
      <c r="T34" s="2">
        <v>4.2000000000000003E-2</v>
      </c>
      <c r="U34" s="2">
        <v>4.2000000000000003E-2</v>
      </c>
      <c r="V34" s="3"/>
      <c r="Y34" s="14"/>
      <c r="Z34" s="14"/>
      <c r="AA34" s="2">
        <v>24</v>
      </c>
      <c r="AC34" s="1">
        <f t="shared" si="51"/>
        <v>0</v>
      </c>
      <c r="AD34" s="1">
        <f t="shared" si="33"/>
        <v>0</v>
      </c>
      <c r="AE34" s="1">
        <f t="shared" si="33"/>
        <v>0</v>
      </c>
      <c r="AF34" s="1">
        <f t="shared" si="33"/>
        <v>0</v>
      </c>
      <c r="AG34" s="1">
        <f t="shared" si="33"/>
        <v>0</v>
      </c>
      <c r="AH34" s="1">
        <f t="shared" si="33"/>
        <v>0</v>
      </c>
      <c r="AI34" s="1">
        <f t="shared" si="33"/>
        <v>0</v>
      </c>
      <c r="AJ34" s="54">
        <f t="shared" si="33"/>
        <v>0.21212121212121213</v>
      </c>
      <c r="AK34" s="1">
        <f t="shared" si="33"/>
        <v>0</v>
      </c>
      <c r="AL34" s="1">
        <f t="shared" si="33"/>
        <v>1.0181818181818183E-2</v>
      </c>
      <c r="AM34" s="1">
        <f t="shared" si="33"/>
        <v>0</v>
      </c>
      <c r="AN34" s="1">
        <f t="shared" si="33"/>
        <v>0</v>
      </c>
      <c r="AO34" s="1">
        <f t="shared" si="33"/>
        <v>2.0121212121212123E-2</v>
      </c>
      <c r="AP34" s="1">
        <f t="shared" si="33"/>
        <v>0</v>
      </c>
      <c r="AQ34" s="1">
        <f t="shared" si="33"/>
        <v>3.0303030303030304E-2</v>
      </c>
      <c r="AR34" s="1">
        <f t="shared" si="33"/>
        <v>0.1313939393939394</v>
      </c>
      <c r="AS34" s="1">
        <f t="shared" si="33"/>
        <v>1.0181818181818183E-2</v>
      </c>
      <c r="AT34" s="1">
        <f t="shared" si="33"/>
        <v>1.0181818181818183E-2</v>
      </c>
      <c r="AU34" s="55">
        <f t="shared" si="3"/>
        <v>0.21236363636363637</v>
      </c>
      <c r="AX34" s="14"/>
      <c r="AY34" s="14"/>
      <c r="AZ34" s="2">
        <v>24</v>
      </c>
    </row>
    <row r="35" spans="1:71" x14ac:dyDescent="0.35">
      <c r="A35" s="14" t="s">
        <v>86</v>
      </c>
      <c r="B35" s="14" t="s">
        <v>145</v>
      </c>
      <c r="C35" s="2">
        <v>22</v>
      </c>
      <c r="D35" s="37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9">
        <v>0</v>
      </c>
      <c r="K35" s="2">
        <v>0.72699999999999998</v>
      </c>
      <c r="L35" s="27">
        <v>0</v>
      </c>
      <c r="M35" s="2">
        <v>0</v>
      </c>
      <c r="N35" s="2">
        <v>0</v>
      </c>
      <c r="O35" s="2">
        <v>0</v>
      </c>
      <c r="P35" s="2">
        <v>4.4999999999999998E-2</v>
      </c>
      <c r="Q35" s="2">
        <v>0</v>
      </c>
      <c r="R35" s="2">
        <v>0.22700000000000001</v>
      </c>
      <c r="S35" s="2">
        <v>0.40899999999999997</v>
      </c>
      <c r="T35" s="2">
        <v>4.4999999999999998E-2</v>
      </c>
      <c r="U35" s="2">
        <v>0</v>
      </c>
      <c r="V35" s="3"/>
      <c r="Y35" s="14"/>
      <c r="Z35" s="14"/>
      <c r="AA35" s="2">
        <v>22</v>
      </c>
      <c r="AC35" s="1">
        <f t="shared" si="51"/>
        <v>0</v>
      </c>
      <c r="AD35" s="1">
        <f t="shared" si="33"/>
        <v>0</v>
      </c>
      <c r="AE35" s="1">
        <f t="shared" si="33"/>
        <v>0</v>
      </c>
      <c r="AF35" s="1">
        <f t="shared" si="33"/>
        <v>0</v>
      </c>
      <c r="AG35" s="1">
        <f t="shared" si="33"/>
        <v>0</v>
      </c>
      <c r="AH35" s="1">
        <f t="shared" si="33"/>
        <v>0</v>
      </c>
      <c r="AI35" s="1">
        <f t="shared" si="33"/>
        <v>0</v>
      </c>
      <c r="AJ35" s="54">
        <f t="shared" si="33"/>
        <v>0.16155555555555554</v>
      </c>
      <c r="AK35" s="1">
        <f t="shared" si="33"/>
        <v>0</v>
      </c>
      <c r="AL35" s="1">
        <f t="shared" si="33"/>
        <v>0</v>
      </c>
      <c r="AM35" s="1">
        <f t="shared" si="33"/>
        <v>0</v>
      </c>
      <c r="AN35" s="1">
        <f t="shared" si="33"/>
        <v>0</v>
      </c>
      <c r="AO35" s="1">
        <f t="shared" si="33"/>
        <v>9.9999999999999985E-3</v>
      </c>
      <c r="AP35" s="1">
        <f t="shared" si="33"/>
        <v>0</v>
      </c>
      <c r="AQ35" s="1">
        <f t="shared" si="33"/>
        <v>5.0444444444444445E-2</v>
      </c>
      <c r="AR35" s="1">
        <f t="shared" si="33"/>
        <v>9.088888888888888E-2</v>
      </c>
      <c r="AS35" s="1">
        <f t="shared" si="33"/>
        <v>9.9999999999999985E-3</v>
      </c>
      <c r="AT35" s="1">
        <f t="shared" si="33"/>
        <v>0</v>
      </c>
      <c r="AU35" s="55">
        <f t="shared" si="3"/>
        <v>0.16133333333333333</v>
      </c>
      <c r="AX35" s="14"/>
      <c r="AY35" s="14"/>
      <c r="AZ35" s="2">
        <v>22</v>
      </c>
    </row>
    <row r="36" spans="1:71" x14ac:dyDescent="0.35">
      <c r="A36" s="14" t="s">
        <v>87</v>
      </c>
      <c r="B36" s="14" t="s">
        <v>145</v>
      </c>
      <c r="C36" s="2">
        <v>16</v>
      </c>
      <c r="D36" s="37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9">
        <v>0</v>
      </c>
      <c r="K36" s="2">
        <v>1</v>
      </c>
      <c r="L36" s="27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0.5</v>
      </c>
      <c r="T36" s="2">
        <v>0.438</v>
      </c>
      <c r="U36" s="2">
        <v>6.3E-2</v>
      </c>
      <c r="V36" s="3"/>
      <c r="Y36" s="14"/>
      <c r="Z36" s="14"/>
      <c r="AA36" s="2">
        <v>16</v>
      </c>
      <c r="AC36" s="1">
        <f t="shared" si="51"/>
        <v>0</v>
      </c>
      <c r="AD36" s="1">
        <f t="shared" si="33"/>
        <v>0</v>
      </c>
      <c r="AE36" s="1">
        <f t="shared" si="33"/>
        <v>0</v>
      </c>
      <c r="AF36" s="1">
        <f t="shared" si="33"/>
        <v>0</v>
      </c>
      <c r="AG36" s="1">
        <f t="shared" si="33"/>
        <v>0</v>
      </c>
      <c r="AH36" s="1">
        <f t="shared" si="33"/>
        <v>0</v>
      </c>
      <c r="AI36" s="1">
        <f t="shared" si="33"/>
        <v>0</v>
      </c>
      <c r="AJ36" s="54">
        <f t="shared" si="33"/>
        <v>0.16161616161616163</v>
      </c>
      <c r="AK36" s="1">
        <f t="shared" si="33"/>
        <v>0</v>
      </c>
      <c r="AL36" s="1">
        <f t="shared" si="33"/>
        <v>0</v>
      </c>
      <c r="AM36" s="1">
        <f t="shared" si="33"/>
        <v>0</v>
      </c>
      <c r="AN36" s="1">
        <f t="shared" si="33"/>
        <v>0</v>
      </c>
      <c r="AO36" s="1">
        <f t="shared" si="33"/>
        <v>0</v>
      </c>
      <c r="AP36" s="1">
        <f t="shared" si="33"/>
        <v>0</v>
      </c>
      <c r="AQ36" s="1">
        <f t="shared" si="33"/>
        <v>0</v>
      </c>
      <c r="AR36" s="1">
        <f t="shared" si="33"/>
        <v>8.0808080808080815E-2</v>
      </c>
      <c r="AS36" s="1">
        <f t="shared" si="33"/>
        <v>7.0787878787878789E-2</v>
      </c>
      <c r="AT36" s="1">
        <f t="shared" si="33"/>
        <v>1.0181818181818183E-2</v>
      </c>
      <c r="AU36" s="55">
        <f t="shared" si="3"/>
        <v>0.1617777777777778</v>
      </c>
      <c r="AX36" s="14"/>
      <c r="AY36" s="14"/>
      <c r="AZ36" s="2">
        <v>16</v>
      </c>
    </row>
    <row r="37" spans="1:71" x14ac:dyDescent="0.35">
      <c r="A37" s="14" t="s">
        <v>72</v>
      </c>
      <c r="B37" s="14" t="s">
        <v>146</v>
      </c>
      <c r="C37" s="2">
        <v>87</v>
      </c>
      <c r="D37" s="37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9">
        <v>0</v>
      </c>
      <c r="K37" s="2">
        <v>0.52900000000000003</v>
      </c>
      <c r="L37" s="27">
        <v>0</v>
      </c>
      <c r="M37" s="2">
        <v>0</v>
      </c>
      <c r="N37" s="2">
        <v>0</v>
      </c>
      <c r="O37" s="2">
        <v>0</v>
      </c>
      <c r="P37" s="2">
        <v>0.34499999999999997</v>
      </c>
      <c r="Q37" s="2">
        <v>2.3E-2</v>
      </c>
      <c r="R37" s="2">
        <v>6.9000000000000006E-2</v>
      </c>
      <c r="S37" s="2">
        <v>5.7000000000000002E-2</v>
      </c>
      <c r="T37" s="2">
        <v>0</v>
      </c>
      <c r="U37" s="2">
        <v>3.4000000000000002E-2</v>
      </c>
      <c r="V37" s="3"/>
      <c r="Y37" s="14" t="s">
        <v>72</v>
      </c>
      <c r="Z37" s="14" t="s">
        <v>146</v>
      </c>
      <c r="AA37" s="2">
        <v>87</v>
      </c>
      <c r="AB37" s="1">
        <f>AA37</f>
        <v>87</v>
      </c>
      <c r="AC37" s="1">
        <f t="shared" ref="AC37:AT37" si="52">D37</f>
        <v>0</v>
      </c>
      <c r="AD37" s="1">
        <f t="shared" si="52"/>
        <v>0</v>
      </c>
      <c r="AE37" s="1">
        <f t="shared" si="52"/>
        <v>0</v>
      </c>
      <c r="AF37" s="1">
        <f t="shared" si="52"/>
        <v>0</v>
      </c>
      <c r="AG37" s="1">
        <f t="shared" si="52"/>
        <v>0</v>
      </c>
      <c r="AH37" s="1">
        <f t="shared" si="52"/>
        <v>0</v>
      </c>
      <c r="AI37" s="1">
        <f t="shared" si="52"/>
        <v>0</v>
      </c>
      <c r="AJ37" s="54">
        <f t="shared" si="52"/>
        <v>0.52900000000000003</v>
      </c>
      <c r="AK37" s="1">
        <f t="shared" si="52"/>
        <v>0</v>
      </c>
      <c r="AL37" s="1">
        <f t="shared" si="52"/>
        <v>0</v>
      </c>
      <c r="AM37" s="1">
        <f t="shared" si="52"/>
        <v>0</v>
      </c>
      <c r="AN37" s="1">
        <f t="shared" si="52"/>
        <v>0</v>
      </c>
      <c r="AO37" s="1">
        <f t="shared" si="52"/>
        <v>0.34499999999999997</v>
      </c>
      <c r="AP37" s="1">
        <f t="shared" si="52"/>
        <v>2.3E-2</v>
      </c>
      <c r="AQ37" s="1">
        <f t="shared" si="52"/>
        <v>6.9000000000000006E-2</v>
      </c>
      <c r="AR37" s="1">
        <f t="shared" si="52"/>
        <v>5.7000000000000002E-2</v>
      </c>
      <c r="AS37" s="1">
        <f t="shared" si="52"/>
        <v>0</v>
      </c>
      <c r="AT37" s="1">
        <f t="shared" si="52"/>
        <v>3.4000000000000002E-2</v>
      </c>
      <c r="AU37" s="55">
        <f t="shared" si="3"/>
        <v>0.52800000000000002</v>
      </c>
      <c r="AX37" s="14" t="s">
        <v>72</v>
      </c>
      <c r="AY37" s="14" t="s">
        <v>146</v>
      </c>
      <c r="AZ37" s="2">
        <v>87</v>
      </c>
      <c r="BA37" s="1">
        <f>AZ37</f>
        <v>87</v>
      </c>
      <c r="BB37" s="1">
        <f t="shared" ref="BB37:BB39" si="53">AC37</f>
        <v>0</v>
      </c>
      <c r="BC37" s="1">
        <f t="shared" ref="BC37:BC39" si="54">AD37</f>
        <v>0</v>
      </c>
      <c r="BD37" s="1">
        <f t="shared" ref="BD37:BD39" si="55">AE37</f>
        <v>0</v>
      </c>
      <c r="BE37" s="1">
        <f t="shared" ref="BE37:BE39" si="56">AF37</f>
        <v>0</v>
      </c>
      <c r="BF37" s="1">
        <f t="shared" ref="BF37:BF39" si="57">AG37</f>
        <v>0</v>
      </c>
      <c r="BG37" s="1">
        <f t="shared" ref="BG37:BG39" si="58">AH37</f>
        <v>0</v>
      </c>
      <c r="BH37" s="1">
        <f t="shared" ref="BH37:BH39" si="59">AI37</f>
        <v>0</v>
      </c>
      <c r="BI37" s="1">
        <f t="shared" ref="BI37:BI39" si="60">AJ37</f>
        <v>0.52900000000000003</v>
      </c>
      <c r="BJ37" s="1">
        <f t="shared" ref="BJ37:BJ39" si="61">AK37</f>
        <v>0</v>
      </c>
      <c r="BK37" s="1">
        <f t="shared" ref="BK37:BK39" si="62">AL37</f>
        <v>0</v>
      </c>
      <c r="BL37" s="1">
        <f t="shared" ref="BL37:BL39" si="63">AM37</f>
        <v>0</v>
      </c>
      <c r="BM37" s="1">
        <f t="shared" ref="BM37:BM39" si="64">AN37</f>
        <v>0</v>
      </c>
      <c r="BN37" s="1">
        <f t="shared" ref="BN37:BN39" si="65">AO37</f>
        <v>0.34499999999999997</v>
      </c>
      <c r="BO37" s="1">
        <f t="shared" ref="BO37:BO39" si="66">AP37</f>
        <v>2.3E-2</v>
      </c>
      <c r="BP37" s="1">
        <f t="shared" ref="BP37:BP39" si="67">AQ37</f>
        <v>6.9000000000000006E-2</v>
      </c>
      <c r="BQ37" s="1">
        <f t="shared" ref="BQ37:BQ39" si="68">AR37</f>
        <v>5.7000000000000002E-2</v>
      </c>
      <c r="BR37" s="1">
        <f t="shared" ref="BR37:BR39" si="69">AS37</f>
        <v>0</v>
      </c>
      <c r="BS37" s="1">
        <f t="shared" ref="BS37:BS39" si="70">AT37</f>
        <v>3.4000000000000002E-2</v>
      </c>
    </row>
    <row r="38" spans="1:71" x14ac:dyDescent="0.35">
      <c r="A38" s="14" t="s">
        <v>70</v>
      </c>
      <c r="B38" s="14" t="s">
        <v>140</v>
      </c>
      <c r="C38" s="2">
        <v>100</v>
      </c>
      <c r="D38" s="37">
        <v>0</v>
      </c>
      <c r="E38" s="38">
        <v>0.01</v>
      </c>
      <c r="F38" s="38">
        <v>0</v>
      </c>
      <c r="G38" s="38">
        <v>0</v>
      </c>
      <c r="H38" s="38">
        <v>0</v>
      </c>
      <c r="I38" s="38">
        <v>0</v>
      </c>
      <c r="J38" s="39">
        <v>0</v>
      </c>
      <c r="K38" s="2">
        <v>0.56999999999999995</v>
      </c>
      <c r="L38" s="27">
        <v>0</v>
      </c>
      <c r="M38" s="2">
        <v>0</v>
      </c>
      <c r="N38" s="2">
        <v>0</v>
      </c>
      <c r="O38" s="2">
        <v>0</v>
      </c>
      <c r="P38" s="2">
        <v>7.0000000000000007E-2</v>
      </c>
      <c r="Q38" s="2">
        <v>0</v>
      </c>
      <c r="R38" s="2">
        <v>0.44</v>
      </c>
      <c r="S38" s="2">
        <v>0.03</v>
      </c>
      <c r="T38" s="2">
        <v>0</v>
      </c>
      <c r="U38" s="2">
        <v>0.03</v>
      </c>
      <c r="V38" s="13"/>
      <c r="Y38" s="14" t="s">
        <v>189</v>
      </c>
      <c r="Z38" s="14" t="s">
        <v>140</v>
      </c>
      <c r="AA38" s="2">
        <v>100</v>
      </c>
      <c r="AB38" s="1">
        <f>AA38</f>
        <v>100</v>
      </c>
      <c r="AC38" s="1">
        <f t="shared" ref="AC38:AC39" si="71">D38</f>
        <v>0</v>
      </c>
      <c r="AD38" s="1">
        <f t="shared" ref="AD38:AD39" si="72">E38</f>
        <v>0.01</v>
      </c>
      <c r="AE38" s="1">
        <f t="shared" ref="AE38:AE39" si="73">F38</f>
        <v>0</v>
      </c>
      <c r="AF38" s="1">
        <f t="shared" ref="AF38:AF39" si="74">G38</f>
        <v>0</v>
      </c>
      <c r="AG38" s="1">
        <f t="shared" ref="AG38:AG39" si="75">H38</f>
        <v>0</v>
      </c>
      <c r="AH38" s="1">
        <f t="shared" ref="AH38:AH39" si="76">I38</f>
        <v>0</v>
      </c>
      <c r="AI38" s="1">
        <f t="shared" ref="AI38:AI39" si="77">J38</f>
        <v>0</v>
      </c>
      <c r="AJ38" s="54">
        <f t="shared" ref="AJ38:AJ39" si="78">K38</f>
        <v>0.56999999999999995</v>
      </c>
      <c r="AK38" s="1">
        <f t="shared" ref="AK38:AK39" si="79">L38</f>
        <v>0</v>
      </c>
      <c r="AL38" s="1">
        <f t="shared" ref="AL38:AL39" si="80">M38</f>
        <v>0</v>
      </c>
      <c r="AM38" s="1">
        <f t="shared" ref="AM38:AM39" si="81">N38</f>
        <v>0</v>
      </c>
      <c r="AN38" s="1">
        <f t="shared" ref="AN38:AN39" si="82">O38</f>
        <v>0</v>
      </c>
      <c r="AO38" s="1">
        <f t="shared" ref="AO38:AO39" si="83">P38</f>
        <v>7.0000000000000007E-2</v>
      </c>
      <c r="AP38" s="1">
        <f t="shared" ref="AP38:AP39" si="84">Q38</f>
        <v>0</v>
      </c>
      <c r="AQ38" s="1">
        <f t="shared" ref="AQ38:AQ39" si="85">R38</f>
        <v>0.44</v>
      </c>
      <c r="AR38" s="1">
        <f t="shared" ref="AR38:AR39" si="86">S38</f>
        <v>0.03</v>
      </c>
      <c r="AS38" s="1">
        <f t="shared" ref="AS38:AS39" si="87">T38</f>
        <v>0</v>
      </c>
      <c r="AT38" s="1">
        <f t="shared" ref="AT38:AT39" si="88">U38</f>
        <v>0.03</v>
      </c>
      <c r="AU38" s="55">
        <f t="shared" si="3"/>
        <v>0.57000000000000006</v>
      </c>
      <c r="AX38" s="14" t="s">
        <v>189</v>
      </c>
      <c r="AY38" s="14" t="s">
        <v>140</v>
      </c>
      <c r="AZ38" s="2">
        <v>100</v>
      </c>
      <c r="BA38" s="1">
        <f>AZ38</f>
        <v>100</v>
      </c>
      <c r="BB38" s="1">
        <f t="shared" si="53"/>
        <v>0</v>
      </c>
      <c r="BC38" s="1">
        <f t="shared" si="54"/>
        <v>0.01</v>
      </c>
      <c r="BD38" s="1">
        <f t="shared" si="55"/>
        <v>0</v>
      </c>
      <c r="BE38" s="1">
        <f t="shared" si="56"/>
        <v>0</v>
      </c>
      <c r="BF38" s="1">
        <f t="shared" si="57"/>
        <v>0</v>
      </c>
      <c r="BG38" s="1">
        <f t="shared" si="58"/>
        <v>0</v>
      </c>
      <c r="BH38" s="1">
        <f t="shared" si="59"/>
        <v>0</v>
      </c>
      <c r="BI38" s="1">
        <f t="shared" si="60"/>
        <v>0.56999999999999995</v>
      </c>
      <c r="BJ38" s="1">
        <f t="shared" si="61"/>
        <v>0</v>
      </c>
      <c r="BK38" s="1">
        <f t="shared" si="62"/>
        <v>0</v>
      </c>
      <c r="BL38" s="1">
        <f t="shared" si="63"/>
        <v>0</v>
      </c>
      <c r="BM38" s="1">
        <f t="shared" si="64"/>
        <v>0</v>
      </c>
      <c r="BN38" s="1">
        <f t="shared" si="65"/>
        <v>7.0000000000000007E-2</v>
      </c>
      <c r="BO38" s="1">
        <f t="shared" si="66"/>
        <v>0</v>
      </c>
      <c r="BP38" s="1">
        <f t="shared" si="67"/>
        <v>0.44</v>
      </c>
      <c r="BQ38" s="1">
        <f t="shared" si="68"/>
        <v>0.03</v>
      </c>
      <c r="BR38" s="1">
        <f t="shared" si="69"/>
        <v>0</v>
      </c>
      <c r="BS38" s="1">
        <f t="shared" si="70"/>
        <v>0.03</v>
      </c>
    </row>
    <row r="39" spans="1:71" x14ac:dyDescent="0.35">
      <c r="A39" s="14" t="s">
        <v>78</v>
      </c>
      <c r="B39" s="14" t="s">
        <v>143</v>
      </c>
      <c r="C39" s="2">
        <v>139</v>
      </c>
      <c r="D39" s="37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9">
        <v>0</v>
      </c>
      <c r="K39" s="2">
        <v>0.20899999999999999</v>
      </c>
      <c r="L39" s="27">
        <v>0</v>
      </c>
      <c r="M39" s="2">
        <v>4.2999999999999997E-2</v>
      </c>
      <c r="N39" s="2">
        <v>0</v>
      </c>
      <c r="O39" s="2">
        <v>7.0000000000000001E-3</v>
      </c>
      <c r="P39" s="2">
        <v>4.2999999999999997E-2</v>
      </c>
      <c r="Q39" s="2">
        <v>0</v>
      </c>
      <c r="R39" s="2">
        <v>2.1999999999999999E-2</v>
      </c>
      <c r="S39" s="2">
        <v>5.8000000000000003E-2</v>
      </c>
      <c r="T39" s="2">
        <v>1.4E-2</v>
      </c>
      <c r="U39" s="2">
        <v>2.1999999999999999E-2</v>
      </c>
      <c r="V39" s="3"/>
      <c r="Y39" s="14" t="s">
        <v>190</v>
      </c>
      <c r="Z39" s="14" t="s">
        <v>143</v>
      </c>
      <c r="AA39" s="2">
        <v>139</v>
      </c>
      <c r="AB39" s="1">
        <f>AA39</f>
        <v>139</v>
      </c>
      <c r="AC39" s="1">
        <f t="shared" si="71"/>
        <v>0</v>
      </c>
      <c r="AD39" s="1">
        <f t="shared" si="72"/>
        <v>0</v>
      </c>
      <c r="AE39" s="1">
        <f t="shared" si="73"/>
        <v>0</v>
      </c>
      <c r="AF39" s="1">
        <f t="shared" si="74"/>
        <v>0</v>
      </c>
      <c r="AG39" s="1">
        <f t="shared" si="75"/>
        <v>0</v>
      </c>
      <c r="AH39" s="1">
        <f t="shared" si="76"/>
        <v>0</v>
      </c>
      <c r="AI39" s="1">
        <f t="shared" si="77"/>
        <v>0</v>
      </c>
      <c r="AJ39" s="54">
        <f t="shared" si="78"/>
        <v>0.20899999999999999</v>
      </c>
      <c r="AK39" s="1">
        <f t="shared" si="79"/>
        <v>0</v>
      </c>
      <c r="AL39" s="1">
        <f t="shared" si="80"/>
        <v>4.2999999999999997E-2</v>
      </c>
      <c r="AM39" s="1">
        <f t="shared" si="81"/>
        <v>0</v>
      </c>
      <c r="AN39" s="1">
        <f t="shared" si="82"/>
        <v>7.0000000000000001E-3</v>
      </c>
      <c r="AO39" s="1">
        <f t="shared" si="83"/>
        <v>4.2999999999999997E-2</v>
      </c>
      <c r="AP39" s="1">
        <f t="shared" si="84"/>
        <v>0</v>
      </c>
      <c r="AQ39" s="1">
        <f t="shared" si="85"/>
        <v>2.1999999999999999E-2</v>
      </c>
      <c r="AR39" s="1">
        <f t="shared" si="86"/>
        <v>5.8000000000000003E-2</v>
      </c>
      <c r="AS39" s="1">
        <f t="shared" si="87"/>
        <v>1.4E-2</v>
      </c>
      <c r="AT39" s="1">
        <f t="shared" si="88"/>
        <v>2.1999999999999999E-2</v>
      </c>
      <c r="AU39" s="55">
        <f t="shared" si="3"/>
        <v>0.20899999999999999</v>
      </c>
      <c r="AX39" s="14" t="s">
        <v>190</v>
      </c>
      <c r="AY39" s="14" t="s">
        <v>143</v>
      </c>
      <c r="AZ39" s="2">
        <v>139</v>
      </c>
      <c r="BA39" s="1">
        <f>AZ39</f>
        <v>139</v>
      </c>
      <c r="BB39" s="1">
        <f t="shared" si="53"/>
        <v>0</v>
      </c>
      <c r="BC39" s="1">
        <f t="shared" si="54"/>
        <v>0</v>
      </c>
      <c r="BD39" s="1">
        <f t="shared" si="55"/>
        <v>0</v>
      </c>
      <c r="BE39" s="1">
        <f t="shared" si="56"/>
        <v>0</v>
      </c>
      <c r="BF39" s="1">
        <f t="shared" si="57"/>
        <v>0</v>
      </c>
      <c r="BG39" s="1">
        <f t="shared" si="58"/>
        <v>0</v>
      </c>
      <c r="BH39" s="1">
        <f t="shared" si="59"/>
        <v>0</v>
      </c>
      <c r="BI39" s="1">
        <f t="shared" si="60"/>
        <v>0.20899999999999999</v>
      </c>
      <c r="BJ39" s="1">
        <f t="shared" si="61"/>
        <v>0</v>
      </c>
      <c r="BK39" s="1">
        <f t="shared" si="62"/>
        <v>4.2999999999999997E-2</v>
      </c>
      <c r="BL39" s="1">
        <f t="shared" si="63"/>
        <v>0</v>
      </c>
      <c r="BM39" s="1">
        <f t="shared" si="64"/>
        <v>7.0000000000000001E-3</v>
      </c>
      <c r="BN39" s="1">
        <f t="shared" si="65"/>
        <v>4.2999999999999997E-2</v>
      </c>
      <c r="BO39" s="1">
        <f t="shared" si="66"/>
        <v>0</v>
      </c>
      <c r="BP39" s="1">
        <f t="shared" si="67"/>
        <v>2.1999999999999999E-2</v>
      </c>
      <c r="BQ39" s="1">
        <f t="shared" si="68"/>
        <v>5.8000000000000003E-2</v>
      </c>
      <c r="BR39" s="1">
        <f t="shared" si="69"/>
        <v>1.4E-2</v>
      </c>
      <c r="BS39" s="1">
        <f t="shared" si="70"/>
        <v>2.1999999999999999E-2</v>
      </c>
    </row>
    <row r="40" spans="1:71" x14ac:dyDescent="0.35">
      <c r="A40" s="14" t="s">
        <v>98</v>
      </c>
      <c r="B40" s="14" t="s">
        <v>150</v>
      </c>
      <c r="C40" s="2">
        <v>32</v>
      </c>
      <c r="D40" s="37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9">
        <v>0</v>
      </c>
      <c r="K40" s="2">
        <v>0.56299999999999994</v>
      </c>
      <c r="L40" s="27">
        <v>3.1E-2</v>
      </c>
      <c r="M40" s="2">
        <v>0</v>
      </c>
      <c r="N40" s="2">
        <v>0</v>
      </c>
      <c r="O40" s="2">
        <v>3.1E-2</v>
      </c>
      <c r="P40" s="2">
        <v>0.188</v>
      </c>
      <c r="Q40" s="2">
        <v>0</v>
      </c>
      <c r="R40" s="2">
        <v>0.125</v>
      </c>
      <c r="S40" s="2">
        <v>3.1E-2</v>
      </c>
      <c r="T40" s="2">
        <v>0</v>
      </c>
      <c r="U40" s="2">
        <v>0.156</v>
      </c>
      <c r="V40" s="3"/>
      <c r="Y40" s="14" t="s">
        <v>101</v>
      </c>
      <c r="Z40" s="14" t="s">
        <v>150</v>
      </c>
      <c r="AA40" s="2">
        <v>32</v>
      </c>
      <c r="AB40" s="1">
        <f>SUM(AA40:AA45)</f>
        <v>175</v>
      </c>
      <c r="AC40" s="1">
        <f>D40*($AA40/175)</f>
        <v>0</v>
      </c>
      <c r="AD40" s="1">
        <f t="shared" ref="AD40:AT45" si="89">E40*($AA40/175)</f>
        <v>0</v>
      </c>
      <c r="AE40" s="1">
        <f t="shared" si="89"/>
        <v>0</v>
      </c>
      <c r="AF40" s="1">
        <f t="shared" si="89"/>
        <v>0</v>
      </c>
      <c r="AG40" s="1">
        <f t="shared" si="89"/>
        <v>0</v>
      </c>
      <c r="AH40" s="1">
        <f t="shared" si="89"/>
        <v>0</v>
      </c>
      <c r="AI40" s="1">
        <f t="shared" si="89"/>
        <v>0</v>
      </c>
      <c r="AJ40" s="54">
        <f t="shared" si="89"/>
        <v>0.10294857142857142</v>
      </c>
      <c r="AK40" s="1">
        <f t="shared" si="89"/>
        <v>5.6685714285714282E-3</v>
      </c>
      <c r="AL40" s="1">
        <f t="shared" si="89"/>
        <v>0</v>
      </c>
      <c r="AM40" s="1">
        <f t="shared" si="89"/>
        <v>0</v>
      </c>
      <c r="AN40" s="1">
        <f t="shared" si="89"/>
        <v>5.6685714285714282E-3</v>
      </c>
      <c r="AO40" s="1">
        <f t="shared" si="89"/>
        <v>3.4377142857142856E-2</v>
      </c>
      <c r="AP40" s="1">
        <f t="shared" si="89"/>
        <v>0</v>
      </c>
      <c r="AQ40" s="1">
        <f t="shared" si="89"/>
        <v>2.2857142857142857E-2</v>
      </c>
      <c r="AR40" s="1">
        <f t="shared" si="89"/>
        <v>5.6685714285714282E-3</v>
      </c>
      <c r="AS40" s="1">
        <f t="shared" si="89"/>
        <v>0</v>
      </c>
      <c r="AT40" s="1">
        <f t="shared" si="89"/>
        <v>2.8525714285714286E-2</v>
      </c>
      <c r="AU40" s="55">
        <f t="shared" si="3"/>
        <v>0.10276571428571429</v>
      </c>
      <c r="AX40" s="14" t="s">
        <v>101</v>
      </c>
      <c r="AY40" s="14" t="s">
        <v>150</v>
      </c>
      <c r="AZ40" s="2">
        <v>32</v>
      </c>
      <c r="BA40" s="1">
        <f>SUM(AZ40:AZ45)</f>
        <v>175</v>
      </c>
      <c r="BB40" s="1">
        <f>SUM(AC40:AC45)</f>
        <v>0</v>
      </c>
      <c r="BC40" s="1">
        <f t="shared" ref="BC40:BS40" si="90">SUM(AD40:AD45)</f>
        <v>0</v>
      </c>
      <c r="BD40" s="1">
        <f t="shared" si="90"/>
        <v>0</v>
      </c>
      <c r="BE40" s="1">
        <f t="shared" si="90"/>
        <v>0</v>
      </c>
      <c r="BF40" s="1">
        <f t="shared" si="90"/>
        <v>0</v>
      </c>
      <c r="BG40" s="1">
        <f t="shared" si="90"/>
        <v>0</v>
      </c>
      <c r="BH40" s="1">
        <f t="shared" si="90"/>
        <v>0</v>
      </c>
      <c r="BI40" s="1">
        <f t="shared" si="90"/>
        <v>0.5258571428571428</v>
      </c>
      <c r="BJ40" s="1">
        <f t="shared" si="90"/>
        <v>1.1497142857142857E-2</v>
      </c>
      <c r="BK40" s="1">
        <f t="shared" si="90"/>
        <v>5.7188571428571436E-2</v>
      </c>
      <c r="BL40" s="1">
        <f t="shared" si="90"/>
        <v>5.8285714285714286E-3</v>
      </c>
      <c r="BM40" s="1">
        <f t="shared" si="90"/>
        <v>1.7085714285714287E-2</v>
      </c>
      <c r="BN40" s="1">
        <f t="shared" si="90"/>
        <v>0.12590857142857145</v>
      </c>
      <c r="BO40" s="1">
        <f t="shared" si="90"/>
        <v>0</v>
      </c>
      <c r="BP40" s="1">
        <f t="shared" si="90"/>
        <v>0.10282285714285715</v>
      </c>
      <c r="BQ40" s="1">
        <f t="shared" si="90"/>
        <v>2.2914285714285713E-2</v>
      </c>
      <c r="BR40" s="1">
        <f t="shared" si="90"/>
        <v>0</v>
      </c>
      <c r="BS40" s="1">
        <f t="shared" si="90"/>
        <v>0.18293714285714288</v>
      </c>
    </row>
    <row r="41" spans="1:71" x14ac:dyDescent="0.35">
      <c r="A41" s="14" t="s">
        <v>99</v>
      </c>
      <c r="B41" s="14" t="s">
        <v>150</v>
      </c>
      <c r="C41" s="2">
        <v>27</v>
      </c>
      <c r="D41" s="37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9">
        <v>0</v>
      </c>
      <c r="K41" s="2">
        <v>0.55600000000000005</v>
      </c>
      <c r="L41" s="27">
        <v>0</v>
      </c>
      <c r="M41" s="2">
        <v>3.6999999999999998E-2</v>
      </c>
      <c r="N41" s="2">
        <v>0</v>
      </c>
      <c r="O41" s="2">
        <v>0</v>
      </c>
      <c r="P41" s="2">
        <v>3.6999999999999998E-2</v>
      </c>
      <c r="Q41" s="2">
        <v>0</v>
      </c>
      <c r="R41" s="2">
        <v>0.185</v>
      </c>
      <c r="S41" s="2">
        <v>7.3999999999999996E-2</v>
      </c>
      <c r="T41" s="2">
        <v>0</v>
      </c>
      <c r="U41" s="2">
        <v>0.222</v>
      </c>
      <c r="V41" s="3"/>
      <c r="Y41" s="14"/>
      <c r="Z41" s="14"/>
      <c r="AA41" s="2">
        <v>27</v>
      </c>
      <c r="AC41" s="1">
        <f t="shared" ref="AC41:AC45" si="91">D41*($AA41/175)</f>
        <v>0</v>
      </c>
      <c r="AD41" s="1">
        <f t="shared" si="89"/>
        <v>0</v>
      </c>
      <c r="AE41" s="1">
        <f t="shared" si="89"/>
        <v>0</v>
      </c>
      <c r="AF41" s="1">
        <f t="shared" si="89"/>
        <v>0</v>
      </c>
      <c r="AG41" s="1">
        <f t="shared" si="89"/>
        <v>0</v>
      </c>
      <c r="AH41" s="1">
        <f t="shared" si="89"/>
        <v>0</v>
      </c>
      <c r="AI41" s="1">
        <f t="shared" si="89"/>
        <v>0</v>
      </c>
      <c r="AJ41" s="54">
        <f t="shared" si="89"/>
        <v>8.5782857142857147E-2</v>
      </c>
      <c r="AK41" s="1">
        <f t="shared" si="89"/>
        <v>0</v>
      </c>
      <c r="AL41" s="1">
        <f t="shared" si="89"/>
        <v>5.7085714285714283E-3</v>
      </c>
      <c r="AM41" s="1">
        <f t="shared" si="89"/>
        <v>0</v>
      </c>
      <c r="AN41" s="1">
        <f t="shared" si="89"/>
        <v>0</v>
      </c>
      <c r="AO41" s="1">
        <f t="shared" si="89"/>
        <v>5.7085714285714283E-3</v>
      </c>
      <c r="AP41" s="1">
        <f t="shared" si="89"/>
        <v>0</v>
      </c>
      <c r="AQ41" s="1">
        <f t="shared" si="89"/>
        <v>2.8542857142857141E-2</v>
      </c>
      <c r="AR41" s="1">
        <f t="shared" si="89"/>
        <v>1.1417142857142857E-2</v>
      </c>
      <c r="AS41" s="1">
        <f t="shared" si="89"/>
        <v>0</v>
      </c>
      <c r="AT41" s="1">
        <f t="shared" si="89"/>
        <v>3.4251428571428572E-2</v>
      </c>
      <c r="AU41" s="55">
        <f t="shared" si="3"/>
        <v>8.5628571428571415E-2</v>
      </c>
      <c r="AX41" s="14"/>
      <c r="AY41" s="14"/>
      <c r="AZ41" s="2">
        <v>27</v>
      </c>
    </row>
    <row r="42" spans="1:71" x14ac:dyDescent="0.35">
      <c r="A42" s="14" t="s">
        <v>100</v>
      </c>
      <c r="B42" s="14" t="s">
        <v>150</v>
      </c>
      <c r="C42" s="2">
        <v>16</v>
      </c>
      <c r="D42" s="37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9">
        <v>0</v>
      </c>
      <c r="K42" s="2">
        <v>0.625</v>
      </c>
      <c r="L42" s="27">
        <v>0</v>
      </c>
      <c r="M42" s="2">
        <v>0</v>
      </c>
      <c r="N42" s="2">
        <v>0</v>
      </c>
      <c r="O42" s="2">
        <v>6.3E-2</v>
      </c>
      <c r="P42" s="2">
        <v>0.188</v>
      </c>
      <c r="Q42" s="2">
        <v>0</v>
      </c>
      <c r="R42" s="2">
        <v>0.125</v>
      </c>
      <c r="S42" s="2">
        <v>0</v>
      </c>
      <c r="T42" s="2">
        <v>0</v>
      </c>
      <c r="U42" s="2">
        <v>0.25</v>
      </c>
      <c r="V42" s="3"/>
      <c r="Y42" s="14"/>
      <c r="Z42" s="14"/>
      <c r="AA42" s="2">
        <v>16</v>
      </c>
      <c r="AC42" s="1">
        <f t="shared" si="91"/>
        <v>0</v>
      </c>
      <c r="AD42" s="1">
        <f t="shared" si="89"/>
        <v>0</v>
      </c>
      <c r="AE42" s="1">
        <f t="shared" si="89"/>
        <v>0</v>
      </c>
      <c r="AF42" s="1">
        <f t="shared" si="89"/>
        <v>0</v>
      </c>
      <c r="AG42" s="1">
        <f t="shared" si="89"/>
        <v>0</v>
      </c>
      <c r="AH42" s="1">
        <f t="shared" si="89"/>
        <v>0</v>
      </c>
      <c r="AI42" s="1">
        <f t="shared" si="89"/>
        <v>0</v>
      </c>
      <c r="AJ42" s="54">
        <f t="shared" si="89"/>
        <v>5.7142857142857141E-2</v>
      </c>
      <c r="AK42" s="1">
        <f t="shared" si="89"/>
        <v>0</v>
      </c>
      <c r="AL42" s="1">
        <f t="shared" si="89"/>
        <v>0</v>
      </c>
      <c r="AM42" s="1">
        <f t="shared" si="89"/>
        <v>0</v>
      </c>
      <c r="AN42" s="1">
        <f t="shared" si="89"/>
        <v>5.7600000000000004E-3</v>
      </c>
      <c r="AO42" s="1">
        <f t="shared" si="89"/>
        <v>1.7188571428571428E-2</v>
      </c>
      <c r="AP42" s="1">
        <f t="shared" si="89"/>
        <v>0</v>
      </c>
      <c r="AQ42" s="1">
        <f t="shared" si="89"/>
        <v>1.1428571428571429E-2</v>
      </c>
      <c r="AR42" s="1">
        <f t="shared" si="89"/>
        <v>0</v>
      </c>
      <c r="AS42" s="1">
        <f t="shared" si="89"/>
        <v>0</v>
      </c>
      <c r="AT42" s="1">
        <f t="shared" si="89"/>
        <v>2.2857142857142857E-2</v>
      </c>
      <c r="AU42" s="55">
        <f t="shared" si="3"/>
        <v>5.723428571428571E-2</v>
      </c>
      <c r="AX42" s="14"/>
      <c r="AY42" s="14"/>
      <c r="AZ42" s="2">
        <v>16</v>
      </c>
    </row>
    <row r="43" spans="1:71" x14ac:dyDescent="0.35">
      <c r="A43" s="14" t="s">
        <v>101</v>
      </c>
      <c r="B43" s="14" t="s">
        <v>150</v>
      </c>
      <c r="C43" s="2">
        <v>16</v>
      </c>
      <c r="D43" s="37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9">
        <v>0</v>
      </c>
      <c r="K43" s="2">
        <v>0.625</v>
      </c>
      <c r="L43" s="27">
        <v>0</v>
      </c>
      <c r="M43" s="2">
        <v>0</v>
      </c>
      <c r="N43" s="2">
        <v>0</v>
      </c>
      <c r="O43" s="2">
        <v>0</v>
      </c>
      <c r="P43" s="2">
        <v>0.125</v>
      </c>
      <c r="Q43" s="2">
        <v>0</v>
      </c>
      <c r="R43" s="2">
        <v>6.3E-2</v>
      </c>
      <c r="S43" s="2">
        <v>0</v>
      </c>
      <c r="T43" s="2">
        <v>0</v>
      </c>
      <c r="U43" s="2">
        <v>0.438</v>
      </c>
      <c r="V43" s="3"/>
      <c r="Y43" s="14"/>
      <c r="Z43" s="14"/>
      <c r="AA43" s="2">
        <v>16</v>
      </c>
      <c r="AC43" s="1">
        <f t="shared" si="91"/>
        <v>0</v>
      </c>
      <c r="AD43" s="1">
        <f t="shared" si="89"/>
        <v>0</v>
      </c>
      <c r="AE43" s="1">
        <f t="shared" si="89"/>
        <v>0</v>
      </c>
      <c r="AF43" s="1">
        <f t="shared" si="89"/>
        <v>0</v>
      </c>
      <c r="AG43" s="1">
        <f t="shared" si="89"/>
        <v>0</v>
      </c>
      <c r="AH43" s="1">
        <f t="shared" si="89"/>
        <v>0</v>
      </c>
      <c r="AI43" s="1">
        <f t="shared" si="89"/>
        <v>0</v>
      </c>
      <c r="AJ43" s="54">
        <f t="shared" si="89"/>
        <v>5.7142857142857141E-2</v>
      </c>
      <c r="AK43" s="1">
        <f t="shared" si="89"/>
        <v>0</v>
      </c>
      <c r="AL43" s="1">
        <f t="shared" si="89"/>
        <v>0</v>
      </c>
      <c r="AM43" s="1">
        <f t="shared" si="89"/>
        <v>0</v>
      </c>
      <c r="AN43" s="1">
        <f t="shared" si="89"/>
        <v>0</v>
      </c>
      <c r="AO43" s="1">
        <f t="shared" si="89"/>
        <v>1.1428571428571429E-2</v>
      </c>
      <c r="AP43" s="1">
        <f t="shared" si="89"/>
        <v>0</v>
      </c>
      <c r="AQ43" s="1">
        <f t="shared" si="89"/>
        <v>5.7600000000000004E-3</v>
      </c>
      <c r="AR43" s="1">
        <f t="shared" si="89"/>
        <v>0</v>
      </c>
      <c r="AS43" s="1">
        <f t="shared" si="89"/>
        <v>0</v>
      </c>
      <c r="AT43" s="1">
        <f t="shared" si="89"/>
        <v>4.0045714285714289E-2</v>
      </c>
      <c r="AU43" s="55">
        <f t="shared" si="3"/>
        <v>5.7234285714285717E-2</v>
      </c>
      <c r="AX43" s="14"/>
      <c r="AY43" s="14"/>
      <c r="AZ43" s="2">
        <v>16</v>
      </c>
    </row>
    <row r="44" spans="1:71" x14ac:dyDescent="0.35">
      <c r="A44" s="14" t="s">
        <v>102</v>
      </c>
      <c r="B44" s="14" t="s">
        <v>150</v>
      </c>
      <c r="C44" s="2">
        <v>51</v>
      </c>
      <c r="D44" s="37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9">
        <v>0</v>
      </c>
      <c r="K44" s="2">
        <v>0.41199999999999998</v>
      </c>
      <c r="L44" s="27">
        <v>0.02</v>
      </c>
      <c r="M44" s="2">
        <v>0</v>
      </c>
      <c r="N44" s="2">
        <v>0.02</v>
      </c>
      <c r="O44" s="2">
        <v>0</v>
      </c>
      <c r="P44" s="2">
        <v>0.11799999999999999</v>
      </c>
      <c r="Q44" s="2">
        <v>0</v>
      </c>
      <c r="R44" s="2">
        <v>7.8E-2</v>
      </c>
      <c r="S44" s="2">
        <v>0.02</v>
      </c>
      <c r="T44" s="2">
        <v>0</v>
      </c>
      <c r="U44" s="2">
        <v>0.157</v>
      </c>
      <c r="V44" s="3"/>
      <c r="Y44" s="14"/>
      <c r="Z44" s="14"/>
      <c r="AA44" s="2">
        <v>51</v>
      </c>
      <c r="AC44" s="1">
        <f t="shared" si="91"/>
        <v>0</v>
      </c>
      <c r="AD44" s="1">
        <f t="shared" si="89"/>
        <v>0</v>
      </c>
      <c r="AE44" s="1">
        <f t="shared" si="89"/>
        <v>0</v>
      </c>
      <c r="AF44" s="1">
        <f t="shared" si="89"/>
        <v>0</v>
      </c>
      <c r="AG44" s="1">
        <f t="shared" si="89"/>
        <v>0</v>
      </c>
      <c r="AH44" s="1">
        <f t="shared" si="89"/>
        <v>0</v>
      </c>
      <c r="AI44" s="1">
        <f t="shared" si="89"/>
        <v>0</v>
      </c>
      <c r="AJ44" s="54">
        <f t="shared" si="89"/>
        <v>0.12006857142857143</v>
      </c>
      <c r="AK44" s="1">
        <f t="shared" si="89"/>
        <v>5.8285714285714286E-3</v>
      </c>
      <c r="AL44" s="1">
        <f t="shared" si="89"/>
        <v>0</v>
      </c>
      <c r="AM44" s="1">
        <f t="shared" si="89"/>
        <v>5.8285714285714286E-3</v>
      </c>
      <c r="AN44" s="1">
        <f t="shared" si="89"/>
        <v>0</v>
      </c>
      <c r="AO44" s="1">
        <f t="shared" si="89"/>
        <v>3.4388571428571428E-2</v>
      </c>
      <c r="AP44" s="1">
        <f t="shared" si="89"/>
        <v>0</v>
      </c>
      <c r="AQ44" s="1">
        <f t="shared" si="89"/>
        <v>2.2731428571428573E-2</v>
      </c>
      <c r="AR44" s="1">
        <f t="shared" si="89"/>
        <v>5.8285714285714286E-3</v>
      </c>
      <c r="AS44" s="1">
        <f t="shared" si="89"/>
        <v>0</v>
      </c>
      <c r="AT44" s="1">
        <f t="shared" si="89"/>
        <v>4.5754285714285713E-2</v>
      </c>
      <c r="AU44" s="55">
        <f t="shared" si="3"/>
        <v>0.12035999999999999</v>
      </c>
      <c r="AX44" s="14"/>
      <c r="AY44" s="14"/>
      <c r="AZ44" s="2">
        <v>51</v>
      </c>
    </row>
    <row r="45" spans="1:71" x14ac:dyDescent="0.35">
      <c r="A45" s="14" t="s">
        <v>103</v>
      </c>
      <c r="B45" s="14" t="s">
        <v>150</v>
      </c>
      <c r="C45" s="2">
        <v>33</v>
      </c>
      <c r="D45" s="37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9">
        <v>0</v>
      </c>
      <c r="K45" s="2">
        <v>0.54500000000000004</v>
      </c>
      <c r="L45" s="27">
        <v>0</v>
      </c>
      <c r="M45" s="2">
        <v>0.27300000000000002</v>
      </c>
      <c r="N45" s="2">
        <v>0</v>
      </c>
      <c r="O45" s="2">
        <v>0.03</v>
      </c>
      <c r="P45" s="2">
        <v>0.121</v>
      </c>
      <c r="Q45" s="2">
        <v>0</v>
      </c>
      <c r="R45" s="2">
        <v>6.0999999999999999E-2</v>
      </c>
      <c r="S45" s="2">
        <v>0</v>
      </c>
      <c r="T45" s="2">
        <v>0</v>
      </c>
      <c r="U45" s="2">
        <v>6.0999999999999999E-2</v>
      </c>
      <c r="V45" s="3"/>
      <c r="Y45" s="14"/>
      <c r="Z45" s="14"/>
      <c r="AA45" s="2">
        <v>33</v>
      </c>
      <c r="AC45" s="1">
        <f t="shared" si="91"/>
        <v>0</v>
      </c>
      <c r="AD45" s="1">
        <f t="shared" si="89"/>
        <v>0</v>
      </c>
      <c r="AE45" s="1">
        <f t="shared" si="89"/>
        <v>0</v>
      </c>
      <c r="AF45" s="1">
        <f t="shared" si="89"/>
        <v>0</v>
      </c>
      <c r="AG45" s="1">
        <f t="shared" si="89"/>
        <v>0</v>
      </c>
      <c r="AH45" s="1">
        <f t="shared" si="89"/>
        <v>0</v>
      </c>
      <c r="AI45" s="1">
        <f t="shared" si="89"/>
        <v>0</v>
      </c>
      <c r="AJ45" s="54">
        <f t="shared" si="89"/>
        <v>0.10277142857142858</v>
      </c>
      <c r="AK45" s="1">
        <f t="shared" si="89"/>
        <v>0</v>
      </c>
      <c r="AL45" s="1">
        <f t="shared" si="89"/>
        <v>5.1480000000000005E-2</v>
      </c>
      <c r="AM45" s="1">
        <f t="shared" si="89"/>
        <v>0</v>
      </c>
      <c r="AN45" s="1">
        <f t="shared" si="89"/>
        <v>5.6571428571428571E-3</v>
      </c>
      <c r="AO45" s="1">
        <f t="shared" si="89"/>
        <v>2.2817142857142859E-2</v>
      </c>
      <c r="AP45" s="1">
        <f t="shared" si="89"/>
        <v>0</v>
      </c>
      <c r="AQ45" s="1">
        <f t="shared" si="89"/>
        <v>1.1502857142857143E-2</v>
      </c>
      <c r="AR45" s="1">
        <f t="shared" si="89"/>
        <v>0</v>
      </c>
      <c r="AS45" s="1">
        <f t="shared" si="89"/>
        <v>0</v>
      </c>
      <c r="AT45" s="1">
        <f t="shared" si="89"/>
        <v>1.1502857142857143E-2</v>
      </c>
      <c r="AU45" s="55">
        <f t="shared" si="3"/>
        <v>0.10296000000000001</v>
      </c>
      <c r="AX45" s="14"/>
      <c r="AY45" s="14"/>
      <c r="AZ45" s="2">
        <v>33</v>
      </c>
    </row>
    <row r="46" spans="1:71" x14ac:dyDescent="0.35">
      <c r="A46" s="19" t="s">
        <v>0</v>
      </c>
      <c r="B46" s="19"/>
      <c r="D46" s="37"/>
      <c r="E46" s="38"/>
      <c r="F46" s="38"/>
      <c r="G46" s="38"/>
      <c r="H46" s="38"/>
      <c r="I46" s="38"/>
      <c r="J46" s="39"/>
      <c r="L46" s="27"/>
      <c r="V46" s="3"/>
    </row>
    <row r="47" spans="1:71" x14ac:dyDescent="0.35">
      <c r="A47" s="14" t="s">
        <v>1</v>
      </c>
      <c r="B47" s="14" t="s">
        <v>152</v>
      </c>
      <c r="C47" s="2">
        <v>87</v>
      </c>
      <c r="D47" s="37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9">
        <v>0</v>
      </c>
      <c r="K47" s="2">
        <v>0.218</v>
      </c>
      <c r="L47" s="27">
        <v>0</v>
      </c>
      <c r="M47" s="2">
        <v>5.7000000000000002E-2</v>
      </c>
      <c r="N47" s="2">
        <v>0</v>
      </c>
      <c r="O47" s="2">
        <v>0</v>
      </c>
      <c r="P47" s="2">
        <v>5.7000000000000002E-2</v>
      </c>
      <c r="Q47" s="2">
        <v>0</v>
      </c>
      <c r="R47" s="2">
        <v>5.7000000000000002E-2</v>
      </c>
      <c r="S47" s="2">
        <v>1.0999999999999999E-2</v>
      </c>
      <c r="T47" s="2">
        <v>0</v>
      </c>
      <c r="U47" s="2">
        <v>3.4000000000000002E-2</v>
      </c>
      <c r="V47" s="3"/>
      <c r="Y47" s="14" t="s">
        <v>1</v>
      </c>
      <c r="Z47" s="14" t="s">
        <v>152</v>
      </c>
      <c r="AA47" s="2">
        <v>87</v>
      </c>
      <c r="AB47" s="1">
        <f t="shared" ref="AB47:AB48" si="92">AA47</f>
        <v>87</v>
      </c>
      <c r="AC47" s="1">
        <f t="shared" ref="AC47:AC48" si="93">D47</f>
        <v>0</v>
      </c>
      <c r="AD47" s="1">
        <f t="shared" ref="AD47:AD48" si="94">E47</f>
        <v>0</v>
      </c>
      <c r="AE47" s="1">
        <f t="shared" ref="AE47:AE48" si="95">F47</f>
        <v>0</v>
      </c>
      <c r="AF47" s="1">
        <f t="shared" ref="AF47:AF48" si="96">G47</f>
        <v>0</v>
      </c>
      <c r="AG47" s="1">
        <f t="shared" ref="AG47:AG48" si="97">H47</f>
        <v>0</v>
      </c>
      <c r="AH47" s="1">
        <f t="shared" ref="AH47:AH48" si="98">I47</f>
        <v>0</v>
      </c>
      <c r="AI47" s="1">
        <f t="shared" ref="AI47:AI48" si="99">J47</f>
        <v>0</v>
      </c>
      <c r="AJ47" s="54">
        <f t="shared" ref="AJ47:AJ48" si="100">K47</f>
        <v>0.218</v>
      </c>
      <c r="AK47" s="1">
        <f t="shared" ref="AK47:AK48" si="101">L47</f>
        <v>0</v>
      </c>
      <c r="AL47" s="1">
        <f t="shared" ref="AL47:AL48" si="102">M47</f>
        <v>5.7000000000000002E-2</v>
      </c>
      <c r="AM47" s="1">
        <f t="shared" ref="AM47:AM48" si="103">N47</f>
        <v>0</v>
      </c>
      <c r="AN47" s="1">
        <f t="shared" ref="AN47:AN48" si="104">O47</f>
        <v>0</v>
      </c>
      <c r="AO47" s="1">
        <f t="shared" ref="AO47:AO48" si="105">P47</f>
        <v>5.7000000000000002E-2</v>
      </c>
      <c r="AP47" s="1">
        <f t="shared" ref="AP47:AP48" si="106">Q47</f>
        <v>0</v>
      </c>
      <c r="AQ47" s="1">
        <f t="shared" ref="AQ47:AQ48" si="107">R47</f>
        <v>5.7000000000000002E-2</v>
      </c>
      <c r="AR47" s="1">
        <f t="shared" ref="AR47:AR48" si="108">S47</f>
        <v>1.0999999999999999E-2</v>
      </c>
      <c r="AS47" s="1">
        <f t="shared" ref="AS47:AS48" si="109">T47</f>
        <v>0</v>
      </c>
      <c r="AT47" s="1">
        <f t="shared" ref="AT47:AT48" si="110">U47</f>
        <v>3.4000000000000002E-2</v>
      </c>
      <c r="AU47" s="55">
        <f t="shared" ref="AU47:AU48" si="111">SUM(AK47:AT47)</f>
        <v>0.21600000000000003</v>
      </c>
      <c r="AX47" s="14" t="s">
        <v>1</v>
      </c>
      <c r="AY47" s="14" t="s">
        <v>152</v>
      </c>
      <c r="AZ47" s="2">
        <v>87</v>
      </c>
      <c r="BA47" s="1">
        <f t="shared" ref="BA47:BA48" si="112">AZ47</f>
        <v>87</v>
      </c>
      <c r="BB47" s="1">
        <f t="shared" ref="BB47:BB48" si="113">AC47</f>
        <v>0</v>
      </c>
      <c r="BC47" s="1">
        <f t="shared" ref="BC47:BC48" si="114">AD47</f>
        <v>0</v>
      </c>
      <c r="BD47" s="1">
        <f t="shared" ref="BD47:BD48" si="115">AE47</f>
        <v>0</v>
      </c>
      <c r="BE47" s="1">
        <f t="shared" ref="BE47:BE48" si="116">AF47</f>
        <v>0</v>
      </c>
      <c r="BF47" s="1">
        <f t="shared" ref="BF47:BF48" si="117">AG47</f>
        <v>0</v>
      </c>
      <c r="BG47" s="1">
        <f t="shared" ref="BG47:BG48" si="118">AH47</f>
        <v>0</v>
      </c>
      <c r="BH47" s="1">
        <f t="shared" ref="BH47:BH48" si="119">AI47</f>
        <v>0</v>
      </c>
      <c r="BI47" s="1">
        <f t="shared" ref="BI47:BI48" si="120">AJ47</f>
        <v>0.218</v>
      </c>
      <c r="BJ47" s="1">
        <f t="shared" ref="BJ47:BJ48" si="121">AK47</f>
        <v>0</v>
      </c>
      <c r="BK47" s="1">
        <f t="shared" ref="BK47:BK48" si="122">AL47</f>
        <v>5.7000000000000002E-2</v>
      </c>
      <c r="BL47" s="1">
        <f t="shared" ref="BL47:BL48" si="123">AM47</f>
        <v>0</v>
      </c>
      <c r="BM47" s="1">
        <f t="shared" ref="BM47:BM48" si="124">AN47</f>
        <v>0</v>
      </c>
      <c r="BN47" s="1">
        <f t="shared" ref="BN47:BN48" si="125">AO47</f>
        <v>5.7000000000000002E-2</v>
      </c>
      <c r="BO47" s="1">
        <f t="shared" ref="BO47:BO48" si="126">AP47</f>
        <v>0</v>
      </c>
      <c r="BP47" s="1">
        <f t="shared" ref="BP47:BP48" si="127">AQ47</f>
        <v>5.7000000000000002E-2</v>
      </c>
      <c r="BQ47" s="1">
        <f t="shared" ref="BQ47:BQ48" si="128">AR47</f>
        <v>1.0999999999999999E-2</v>
      </c>
      <c r="BR47" s="1">
        <f t="shared" ref="BR47:BR48" si="129">AS47</f>
        <v>0</v>
      </c>
      <c r="BS47" s="1">
        <f t="shared" ref="BS47:BS48" si="130">AT47</f>
        <v>3.4000000000000002E-2</v>
      </c>
    </row>
    <row r="48" spans="1:71" x14ac:dyDescent="0.35">
      <c r="A48" s="14" t="s">
        <v>151</v>
      </c>
      <c r="B48" s="14" t="s">
        <v>153</v>
      </c>
      <c r="C48" s="2">
        <v>276</v>
      </c>
      <c r="D48" s="37">
        <v>0</v>
      </c>
      <c r="E48" s="38">
        <v>0</v>
      </c>
      <c r="F48" s="38">
        <v>0</v>
      </c>
      <c r="G48" s="38">
        <v>0</v>
      </c>
      <c r="H48" s="38">
        <v>7.0000000000000001E-3</v>
      </c>
      <c r="I48" s="38">
        <v>0</v>
      </c>
      <c r="J48" s="39">
        <v>0</v>
      </c>
      <c r="K48" s="2">
        <v>0.16300000000000001</v>
      </c>
      <c r="L48" s="27">
        <v>0</v>
      </c>
      <c r="M48" s="2">
        <v>3.5999999999999997E-2</v>
      </c>
      <c r="N48" s="2">
        <v>7.0000000000000001E-3</v>
      </c>
      <c r="O48" s="2">
        <v>7.0000000000000001E-3</v>
      </c>
      <c r="P48" s="2">
        <v>0.04</v>
      </c>
      <c r="Q48" s="2">
        <v>0</v>
      </c>
      <c r="R48" s="2">
        <v>4.2999999999999997E-2</v>
      </c>
      <c r="S48" s="2">
        <v>4.0000000000000001E-3</v>
      </c>
      <c r="T48" s="2">
        <v>0</v>
      </c>
      <c r="U48" s="2">
        <v>2.5000000000000001E-2</v>
      </c>
      <c r="V48" s="3"/>
      <c r="Y48" s="14" t="s">
        <v>151</v>
      </c>
      <c r="Z48" s="14" t="s">
        <v>153</v>
      </c>
      <c r="AA48" s="2">
        <v>276</v>
      </c>
      <c r="AB48" s="1">
        <f t="shared" si="92"/>
        <v>276</v>
      </c>
      <c r="AC48" s="1">
        <f t="shared" si="93"/>
        <v>0</v>
      </c>
      <c r="AD48" s="1">
        <f t="shared" si="94"/>
        <v>0</v>
      </c>
      <c r="AE48" s="1">
        <f t="shared" si="95"/>
        <v>0</v>
      </c>
      <c r="AF48" s="1">
        <f t="shared" si="96"/>
        <v>0</v>
      </c>
      <c r="AG48" s="1">
        <f t="shared" si="97"/>
        <v>7.0000000000000001E-3</v>
      </c>
      <c r="AH48" s="1">
        <f t="shared" si="98"/>
        <v>0</v>
      </c>
      <c r="AI48" s="1">
        <f t="shared" si="99"/>
        <v>0</v>
      </c>
      <c r="AJ48" s="54">
        <f t="shared" si="100"/>
        <v>0.16300000000000001</v>
      </c>
      <c r="AK48" s="1">
        <f t="shared" si="101"/>
        <v>0</v>
      </c>
      <c r="AL48" s="1">
        <f t="shared" si="102"/>
        <v>3.5999999999999997E-2</v>
      </c>
      <c r="AM48" s="1">
        <f t="shared" si="103"/>
        <v>7.0000000000000001E-3</v>
      </c>
      <c r="AN48" s="1">
        <f t="shared" si="104"/>
        <v>7.0000000000000001E-3</v>
      </c>
      <c r="AO48" s="1">
        <f t="shared" si="105"/>
        <v>0.04</v>
      </c>
      <c r="AP48" s="1">
        <f t="shared" si="106"/>
        <v>0</v>
      </c>
      <c r="AQ48" s="1">
        <f t="shared" si="107"/>
        <v>4.2999999999999997E-2</v>
      </c>
      <c r="AR48" s="1">
        <f t="shared" si="108"/>
        <v>4.0000000000000001E-3</v>
      </c>
      <c r="AS48" s="1">
        <f t="shared" si="109"/>
        <v>0</v>
      </c>
      <c r="AT48" s="1">
        <f t="shared" si="110"/>
        <v>2.5000000000000001E-2</v>
      </c>
      <c r="AU48" s="55">
        <f t="shared" si="111"/>
        <v>0.16200000000000001</v>
      </c>
      <c r="AX48" s="14" t="s">
        <v>151</v>
      </c>
      <c r="AY48" s="14" t="s">
        <v>153</v>
      </c>
      <c r="AZ48" s="2">
        <v>276</v>
      </c>
      <c r="BA48" s="1">
        <f t="shared" si="112"/>
        <v>276</v>
      </c>
      <c r="BB48" s="1">
        <f t="shared" si="113"/>
        <v>0</v>
      </c>
      <c r="BC48" s="1">
        <f t="shared" si="114"/>
        <v>0</v>
      </c>
      <c r="BD48" s="1">
        <f t="shared" si="115"/>
        <v>0</v>
      </c>
      <c r="BE48" s="1">
        <f t="shared" si="116"/>
        <v>0</v>
      </c>
      <c r="BF48" s="1">
        <f t="shared" si="117"/>
        <v>7.0000000000000001E-3</v>
      </c>
      <c r="BG48" s="1">
        <f t="shared" si="118"/>
        <v>0</v>
      </c>
      <c r="BH48" s="1">
        <f t="shared" si="119"/>
        <v>0</v>
      </c>
      <c r="BI48" s="1">
        <f t="shared" si="120"/>
        <v>0.16300000000000001</v>
      </c>
      <c r="BJ48" s="1">
        <f t="shared" si="121"/>
        <v>0</v>
      </c>
      <c r="BK48" s="1">
        <f t="shared" si="122"/>
        <v>3.5999999999999997E-2</v>
      </c>
      <c r="BL48" s="1">
        <f t="shared" si="123"/>
        <v>7.0000000000000001E-3</v>
      </c>
      <c r="BM48" s="1">
        <f t="shared" si="124"/>
        <v>7.0000000000000001E-3</v>
      </c>
      <c r="BN48" s="1">
        <f t="shared" si="125"/>
        <v>0.04</v>
      </c>
      <c r="BO48" s="1">
        <f t="shared" si="126"/>
        <v>0</v>
      </c>
      <c r="BP48" s="1">
        <f t="shared" si="127"/>
        <v>4.2999999999999997E-2</v>
      </c>
      <c r="BQ48" s="1">
        <f t="shared" si="128"/>
        <v>4.0000000000000001E-3</v>
      </c>
      <c r="BR48" s="1">
        <f t="shared" si="129"/>
        <v>0</v>
      </c>
      <c r="BS48" s="1">
        <f t="shared" si="130"/>
        <v>2.5000000000000001E-2</v>
      </c>
    </row>
    <row r="49" spans="1:71" x14ac:dyDescent="0.35">
      <c r="A49" s="14" t="s">
        <v>2</v>
      </c>
      <c r="B49" s="14" t="s">
        <v>154</v>
      </c>
      <c r="C49" s="2">
        <v>102</v>
      </c>
      <c r="D49" s="3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9">
        <v>0</v>
      </c>
      <c r="K49" s="2">
        <v>0.17599999999999999</v>
      </c>
      <c r="L49" s="27">
        <v>0.01</v>
      </c>
      <c r="M49" s="2">
        <v>3.9E-2</v>
      </c>
      <c r="N49" s="2">
        <v>0.01</v>
      </c>
      <c r="O49" s="2">
        <v>0</v>
      </c>
      <c r="P49" s="2">
        <v>3.9E-2</v>
      </c>
      <c r="Q49" s="2">
        <v>0</v>
      </c>
      <c r="R49" s="2">
        <v>0.02</v>
      </c>
      <c r="S49" s="2">
        <v>0</v>
      </c>
      <c r="T49" s="2">
        <v>0</v>
      </c>
      <c r="U49" s="2">
        <v>5.8999999999999997E-2</v>
      </c>
      <c r="V49" s="3"/>
    </row>
    <row r="50" spans="1:71" x14ac:dyDescent="0.35">
      <c r="A50" s="14" t="s">
        <v>3</v>
      </c>
      <c r="B50" s="14" t="s">
        <v>155</v>
      </c>
      <c r="C50" s="2">
        <v>93</v>
      </c>
      <c r="D50" s="37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9">
        <v>0</v>
      </c>
      <c r="K50" s="2">
        <v>0.129</v>
      </c>
      <c r="L50" s="27">
        <v>0</v>
      </c>
      <c r="M50" s="2">
        <v>4.2999999999999997E-2</v>
      </c>
      <c r="N50" s="2">
        <v>0</v>
      </c>
      <c r="O50" s="2">
        <v>0</v>
      </c>
      <c r="P50" s="2">
        <v>3.2000000000000001E-2</v>
      </c>
      <c r="Q50" s="2">
        <v>0</v>
      </c>
      <c r="R50" s="2">
        <v>2.1999999999999999E-2</v>
      </c>
      <c r="S50" s="2">
        <v>1.0999999999999999E-2</v>
      </c>
      <c r="T50" s="2">
        <v>0</v>
      </c>
      <c r="U50" s="2">
        <v>2.1999999999999999E-2</v>
      </c>
      <c r="V50" s="3"/>
      <c r="Y50" s="14" t="s">
        <v>6</v>
      </c>
      <c r="Z50" s="14" t="s">
        <v>155</v>
      </c>
      <c r="AA50" s="2">
        <v>93</v>
      </c>
      <c r="AB50" s="1">
        <f>SUM(AA50:AA55)</f>
        <v>202</v>
      </c>
      <c r="AC50" s="1">
        <f>D50*($AA50/202)</f>
        <v>0</v>
      </c>
      <c r="AD50" s="1">
        <f t="shared" ref="AD50:AT50" si="131">E50*($AA50/202)</f>
        <v>0</v>
      </c>
      <c r="AE50" s="1">
        <f t="shared" si="131"/>
        <v>0</v>
      </c>
      <c r="AF50" s="1">
        <f t="shared" si="131"/>
        <v>0</v>
      </c>
      <c r="AG50" s="1">
        <f t="shared" si="131"/>
        <v>0</v>
      </c>
      <c r="AH50" s="1">
        <f t="shared" si="131"/>
        <v>0</v>
      </c>
      <c r="AI50" s="1">
        <f t="shared" si="131"/>
        <v>0</v>
      </c>
      <c r="AJ50" s="1">
        <f t="shared" si="131"/>
        <v>5.9391089108910895E-2</v>
      </c>
      <c r="AK50" s="1">
        <f t="shared" si="131"/>
        <v>0</v>
      </c>
      <c r="AL50" s="1">
        <f t="shared" si="131"/>
        <v>1.9797029702970297E-2</v>
      </c>
      <c r="AM50" s="1">
        <f t="shared" si="131"/>
        <v>0</v>
      </c>
      <c r="AN50" s="1">
        <f t="shared" si="131"/>
        <v>0</v>
      </c>
      <c r="AO50" s="1">
        <f t="shared" si="131"/>
        <v>1.4732673267326734E-2</v>
      </c>
      <c r="AP50" s="1">
        <f t="shared" si="131"/>
        <v>0</v>
      </c>
      <c r="AQ50" s="1">
        <f t="shared" si="131"/>
        <v>1.0128712871287129E-2</v>
      </c>
      <c r="AR50" s="1">
        <f t="shared" si="131"/>
        <v>5.0643564356435645E-3</v>
      </c>
      <c r="AS50" s="1">
        <f t="shared" si="131"/>
        <v>0</v>
      </c>
      <c r="AT50" s="1">
        <f t="shared" si="131"/>
        <v>1.0128712871287129E-2</v>
      </c>
      <c r="AU50" s="55">
        <f t="shared" ref="AU50:AU55" si="132">SUM(AK50:AT50)</f>
        <v>5.9851485148514856E-2</v>
      </c>
      <c r="AX50" s="14" t="s">
        <v>6</v>
      </c>
      <c r="AY50" s="14" t="s">
        <v>155</v>
      </c>
      <c r="AZ50" s="2">
        <v>93</v>
      </c>
      <c r="BA50" s="1">
        <f>SUM(AZ50:AZ55)</f>
        <v>202</v>
      </c>
      <c r="BB50" s="1">
        <f>SUM(AC50:AC55)</f>
        <v>0</v>
      </c>
      <c r="BC50" s="1">
        <f t="shared" ref="BC50" si="133">SUM(AD50:AD55)</f>
        <v>0</v>
      </c>
      <c r="BD50" s="1">
        <f t="shared" ref="BD50" si="134">SUM(AE50:AE55)</f>
        <v>0</v>
      </c>
      <c r="BE50" s="1">
        <f t="shared" ref="BE50" si="135">SUM(AF50:AF55)</f>
        <v>0</v>
      </c>
      <c r="BF50" s="1">
        <f t="shared" ref="BF50" si="136">SUM(AG50:AG55)</f>
        <v>0</v>
      </c>
      <c r="BG50" s="1">
        <f t="shared" ref="BG50" si="137">SUM(AH50:AH55)</f>
        <v>0</v>
      </c>
      <c r="BH50" s="1">
        <f t="shared" ref="BH50" si="138">SUM(AI50:AI55)</f>
        <v>0</v>
      </c>
      <c r="BI50" s="1">
        <f t="shared" ref="BI50" si="139">SUM(AJ50:AJ55)</f>
        <v>0.18302475247524752</v>
      </c>
      <c r="BJ50" s="1">
        <f t="shared" ref="BJ50" si="140">SUM(AK50:AK55)</f>
        <v>4.9900990099009902E-3</v>
      </c>
      <c r="BK50" s="1">
        <f t="shared" ref="BK50" si="141">SUM(AL50:AL55)</f>
        <v>5.4371287128712871E-2</v>
      </c>
      <c r="BL50" s="1">
        <f t="shared" ref="BL50" si="142">SUM(AM50:AM55)</f>
        <v>4.900990099009901E-3</v>
      </c>
      <c r="BM50" s="1">
        <f t="shared" ref="BM50" si="143">SUM(AN50:AN55)</f>
        <v>4.9653465346534654E-3</v>
      </c>
      <c r="BN50" s="1">
        <f t="shared" ref="BN50" si="144">SUM(AO50:AO55)</f>
        <v>5.9202970297029707E-2</v>
      </c>
      <c r="BO50" s="1">
        <f t="shared" ref="BO50" si="145">SUM(AP50:AP55)</f>
        <v>0</v>
      </c>
      <c r="BP50" s="1">
        <f t="shared" ref="BP50" si="146">SUM(AQ50:AQ55)</f>
        <v>1.0128712871287129E-2</v>
      </c>
      <c r="BQ50" s="1">
        <f t="shared" ref="BQ50" si="147">SUM(AR50:AR55)</f>
        <v>1.0054455445544555E-2</v>
      </c>
      <c r="BR50" s="1">
        <f t="shared" ref="BR50" si="148">SUM(AS50:AS55)</f>
        <v>0</v>
      </c>
      <c r="BS50" s="1">
        <f t="shared" ref="BS50" si="149">SUM(AT50:AT55)</f>
        <v>3.484653465346535E-2</v>
      </c>
    </row>
    <row r="51" spans="1:71" x14ac:dyDescent="0.35">
      <c r="A51" s="14" t="s">
        <v>4</v>
      </c>
      <c r="B51" s="14" t="s">
        <v>155</v>
      </c>
      <c r="C51" s="2">
        <v>13</v>
      </c>
      <c r="D51" s="37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9">
        <v>0</v>
      </c>
      <c r="K51" s="2">
        <v>0.154</v>
      </c>
      <c r="L51" s="27">
        <v>0</v>
      </c>
      <c r="M51" s="2">
        <v>7.6999999999999999E-2</v>
      </c>
      <c r="N51" s="2">
        <v>0</v>
      </c>
      <c r="O51" s="2">
        <v>0</v>
      </c>
      <c r="P51" s="2">
        <v>7.6999999999999999E-2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3"/>
      <c r="Y51" s="14"/>
      <c r="Z51" s="14"/>
      <c r="AA51" s="2">
        <v>13</v>
      </c>
      <c r="AC51" s="1">
        <f t="shared" ref="AC51:AC55" si="150">D51*($AA51/202)</f>
        <v>0</v>
      </c>
      <c r="AD51" s="1">
        <f t="shared" ref="AD51:AD55" si="151">E51*($AA51/202)</f>
        <v>0</v>
      </c>
      <c r="AE51" s="1">
        <f t="shared" ref="AE51:AE55" si="152">F51*($AA51/202)</f>
        <v>0</v>
      </c>
      <c r="AF51" s="1">
        <f t="shared" ref="AF51:AF55" si="153">G51*($AA51/202)</f>
        <v>0</v>
      </c>
      <c r="AG51" s="1">
        <f t="shared" ref="AG51:AG55" si="154">H51*($AA51/202)</f>
        <v>0</v>
      </c>
      <c r="AH51" s="1">
        <f t="shared" ref="AH51:AH55" si="155">I51*($AA51/202)</f>
        <v>0</v>
      </c>
      <c r="AI51" s="1">
        <f t="shared" ref="AI51:AI55" si="156">J51*($AA51/202)</f>
        <v>0</v>
      </c>
      <c r="AJ51" s="1">
        <f t="shared" ref="AJ51:AJ55" si="157">K51*($AA51/202)</f>
        <v>9.910891089108911E-3</v>
      </c>
      <c r="AK51" s="1">
        <f t="shared" ref="AK51:AK55" si="158">L51*($AA51/202)</f>
        <v>0</v>
      </c>
      <c r="AL51" s="1">
        <f t="shared" ref="AL51:AL55" si="159">M51*($AA51/202)</f>
        <v>4.9554455445544555E-3</v>
      </c>
      <c r="AM51" s="1">
        <f t="shared" ref="AM51:AM55" si="160">N51*($AA51/202)</f>
        <v>0</v>
      </c>
      <c r="AN51" s="1">
        <f t="shared" ref="AN51:AN55" si="161">O51*($AA51/202)</f>
        <v>0</v>
      </c>
      <c r="AO51" s="1">
        <f t="shared" ref="AO51:AO55" si="162">P51*($AA51/202)</f>
        <v>4.9554455445544555E-3</v>
      </c>
      <c r="AP51" s="1">
        <f t="shared" ref="AP51:AP55" si="163">Q51*($AA51/202)</f>
        <v>0</v>
      </c>
      <c r="AQ51" s="1">
        <f t="shared" ref="AQ51:AQ55" si="164">R51*($AA51/202)</f>
        <v>0</v>
      </c>
      <c r="AR51" s="1">
        <f t="shared" ref="AR51:AR55" si="165">S51*($AA51/202)</f>
        <v>0</v>
      </c>
      <c r="AS51" s="1">
        <f t="shared" ref="AS51:AS55" si="166">T51*($AA51/202)</f>
        <v>0</v>
      </c>
      <c r="AT51" s="1">
        <f t="shared" ref="AT51:AT55" si="167">U51*($AA51/202)</f>
        <v>0</v>
      </c>
      <c r="AU51" s="55">
        <f t="shared" si="132"/>
        <v>9.910891089108911E-3</v>
      </c>
      <c r="AX51" s="14"/>
      <c r="AY51" s="14"/>
      <c r="AZ51" s="2">
        <v>13</v>
      </c>
    </row>
    <row r="52" spans="1:71" x14ac:dyDescent="0.35">
      <c r="A52" s="14" t="s">
        <v>5</v>
      </c>
      <c r="B52" s="14" t="s">
        <v>155</v>
      </c>
      <c r="C52" s="2">
        <v>17</v>
      </c>
      <c r="D52" s="37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9">
        <v>0</v>
      </c>
      <c r="K52" s="2">
        <v>0.23499999999999999</v>
      </c>
      <c r="L52" s="27">
        <v>0</v>
      </c>
      <c r="M52" s="2">
        <v>5.8999999999999997E-2</v>
      </c>
      <c r="N52" s="2">
        <v>0</v>
      </c>
      <c r="O52" s="2">
        <v>5.8999999999999997E-2</v>
      </c>
      <c r="P52" s="2">
        <v>5.8999999999999997E-2</v>
      </c>
      <c r="Q52" s="2">
        <v>0</v>
      </c>
      <c r="R52" s="2">
        <v>0</v>
      </c>
      <c r="S52" s="2">
        <v>0</v>
      </c>
      <c r="T52" s="2">
        <v>0</v>
      </c>
      <c r="U52" s="2">
        <v>5.8999999999999997E-2</v>
      </c>
      <c r="V52" s="3"/>
      <c r="Y52" s="14"/>
      <c r="Z52" s="14"/>
      <c r="AA52" s="2">
        <v>17</v>
      </c>
      <c r="AC52" s="1">
        <f t="shared" si="150"/>
        <v>0</v>
      </c>
      <c r="AD52" s="1">
        <f t="shared" si="151"/>
        <v>0</v>
      </c>
      <c r="AE52" s="1">
        <f t="shared" si="152"/>
        <v>0</v>
      </c>
      <c r="AF52" s="1">
        <f t="shared" si="153"/>
        <v>0</v>
      </c>
      <c r="AG52" s="1">
        <f t="shared" si="154"/>
        <v>0</v>
      </c>
      <c r="AH52" s="1">
        <f t="shared" si="155"/>
        <v>0</v>
      </c>
      <c r="AI52" s="1">
        <f t="shared" si="156"/>
        <v>0</v>
      </c>
      <c r="AJ52" s="1">
        <f t="shared" si="157"/>
        <v>1.9777227722772277E-2</v>
      </c>
      <c r="AK52" s="1">
        <f t="shared" si="158"/>
        <v>0</v>
      </c>
      <c r="AL52" s="1">
        <f t="shared" si="159"/>
        <v>4.9653465346534654E-3</v>
      </c>
      <c r="AM52" s="1">
        <f t="shared" si="160"/>
        <v>0</v>
      </c>
      <c r="AN52" s="1">
        <f t="shared" si="161"/>
        <v>4.9653465346534654E-3</v>
      </c>
      <c r="AO52" s="1">
        <f t="shared" si="162"/>
        <v>4.9653465346534654E-3</v>
      </c>
      <c r="AP52" s="1">
        <f t="shared" si="163"/>
        <v>0</v>
      </c>
      <c r="AQ52" s="1">
        <f t="shared" si="164"/>
        <v>0</v>
      </c>
      <c r="AR52" s="1">
        <f t="shared" si="165"/>
        <v>0</v>
      </c>
      <c r="AS52" s="1">
        <f t="shared" si="166"/>
        <v>0</v>
      </c>
      <c r="AT52" s="1">
        <f t="shared" si="167"/>
        <v>4.9653465346534654E-3</v>
      </c>
      <c r="AU52" s="55">
        <f t="shared" si="132"/>
        <v>1.9861386138613862E-2</v>
      </c>
      <c r="AX52" s="14"/>
      <c r="AY52" s="14"/>
      <c r="AZ52" s="2">
        <v>17</v>
      </c>
    </row>
    <row r="53" spans="1:71" x14ac:dyDescent="0.35">
      <c r="A53" s="14" t="s">
        <v>6</v>
      </c>
      <c r="B53" s="14" t="s">
        <v>155</v>
      </c>
      <c r="C53" s="2">
        <v>42</v>
      </c>
      <c r="D53" s="37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9">
        <v>0</v>
      </c>
      <c r="K53" s="2">
        <v>0.214</v>
      </c>
      <c r="L53" s="27">
        <v>2.4E-2</v>
      </c>
      <c r="M53" s="2">
        <v>9.5000000000000001E-2</v>
      </c>
      <c r="N53" s="2">
        <v>0</v>
      </c>
      <c r="O53" s="2">
        <v>0</v>
      </c>
      <c r="P53" s="2">
        <v>7.0999999999999994E-2</v>
      </c>
      <c r="Q53" s="2">
        <v>0</v>
      </c>
      <c r="R53" s="2">
        <v>0</v>
      </c>
      <c r="S53" s="2">
        <v>2.4E-2</v>
      </c>
      <c r="T53" s="2">
        <v>0</v>
      </c>
      <c r="U53" s="2">
        <v>0</v>
      </c>
      <c r="V53" s="3"/>
      <c r="Y53" s="14"/>
      <c r="Z53" s="14"/>
      <c r="AA53" s="2">
        <v>42</v>
      </c>
      <c r="AC53" s="1">
        <f t="shared" si="150"/>
        <v>0</v>
      </c>
      <c r="AD53" s="1">
        <f t="shared" si="151"/>
        <v>0</v>
      </c>
      <c r="AE53" s="1">
        <f t="shared" si="152"/>
        <v>0</v>
      </c>
      <c r="AF53" s="1">
        <f t="shared" si="153"/>
        <v>0</v>
      </c>
      <c r="AG53" s="1">
        <f t="shared" si="154"/>
        <v>0</v>
      </c>
      <c r="AH53" s="1">
        <f t="shared" si="155"/>
        <v>0</v>
      </c>
      <c r="AI53" s="1">
        <f t="shared" si="156"/>
        <v>0</v>
      </c>
      <c r="AJ53" s="1">
        <f t="shared" si="157"/>
        <v>4.4495049504950493E-2</v>
      </c>
      <c r="AK53" s="1">
        <f t="shared" si="158"/>
        <v>4.9900990099009902E-3</v>
      </c>
      <c r="AL53" s="1">
        <f t="shared" si="159"/>
        <v>1.9752475247524753E-2</v>
      </c>
      <c r="AM53" s="1">
        <f t="shared" si="160"/>
        <v>0</v>
      </c>
      <c r="AN53" s="1">
        <f t="shared" si="161"/>
        <v>0</v>
      </c>
      <c r="AO53" s="1">
        <f t="shared" si="162"/>
        <v>1.476237623762376E-2</v>
      </c>
      <c r="AP53" s="1">
        <f t="shared" si="163"/>
        <v>0</v>
      </c>
      <c r="AQ53" s="1">
        <f t="shared" si="164"/>
        <v>0</v>
      </c>
      <c r="AR53" s="1">
        <f t="shared" si="165"/>
        <v>4.9900990099009902E-3</v>
      </c>
      <c r="AS53" s="1">
        <f t="shared" si="166"/>
        <v>0</v>
      </c>
      <c r="AT53" s="1">
        <f t="shared" si="167"/>
        <v>0</v>
      </c>
      <c r="AU53" s="55">
        <f t="shared" si="132"/>
        <v>4.4495049504950493E-2</v>
      </c>
      <c r="AX53" s="14"/>
      <c r="AY53" s="14"/>
      <c r="AZ53" s="2">
        <v>42</v>
      </c>
    </row>
    <row r="54" spans="1:71" x14ac:dyDescent="0.35">
      <c r="A54" s="14" t="s">
        <v>7</v>
      </c>
      <c r="B54" s="14" t="s">
        <v>155</v>
      </c>
      <c r="C54" s="2">
        <v>22</v>
      </c>
      <c r="D54" s="37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9">
        <v>0</v>
      </c>
      <c r="K54" s="2">
        <v>0.22700000000000001</v>
      </c>
      <c r="L54" s="27">
        <v>0</v>
      </c>
      <c r="M54" s="2">
        <v>4.4999999999999998E-2</v>
      </c>
      <c r="N54" s="2">
        <v>4.4999999999999998E-2</v>
      </c>
      <c r="O54" s="2">
        <v>0</v>
      </c>
      <c r="P54" s="2">
        <v>9.0999999999999998E-2</v>
      </c>
      <c r="Q54" s="2">
        <v>0</v>
      </c>
      <c r="R54" s="2">
        <v>0</v>
      </c>
      <c r="S54" s="2">
        <v>0</v>
      </c>
      <c r="T54" s="2">
        <v>0</v>
      </c>
      <c r="U54" s="2">
        <v>4.4999999999999998E-2</v>
      </c>
      <c r="V54" s="3"/>
      <c r="Y54" s="14"/>
      <c r="Z54" s="14"/>
      <c r="AA54" s="2">
        <v>22</v>
      </c>
      <c r="AC54" s="1">
        <f t="shared" si="150"/>
        <v>0</v>
      </c>
      <c r="AD54" s="1">
        <f t="shared" si="151"/>
        <v>0</v>
      </c>
      <c r="AE54" s="1">
        <f t="shared" si="152"/>
        <v>0</v>
      </c>
      <c r="AF54" s="1">
        <f t="shared" si="153"/>
        <v>0</v>
      </c>
      <c r="AG54" s="1">
        <f t="shared" si="154"/>
        <v>0</v>
      </c>
      <c r="AH54" s="1">
        <f t="shared" si="155"/>
        <v>0</v>
      </c>
      <c r="AI54" s="1">
        <f t="shared" si="156"/>
        <v>0</v>
      </c>
      <c r="AJ54" s="1">
        <f t="shared" si="157"/>
        <v>2.4722772277227724E-2</v>
      </c>
      <c r="AK54" s="1">
        <f t="shared" si="158"/>
        <v>0</v>
      </c>
      <c r="AL54" s="1">
        <f t="shared" si="159"/>
        <v>4.900990099009901E-3</v>
      </c>
      <c r="AM54" s="1">
        <f t="shared" si="160"/>
        <v>4.900990099009901E-3</v>
      </c>
      <c r="AN54" s="1">
        <f t="shared" si="161"/>
        <v>0</v>
      </c>
      <c r="AO54" s="1">
        <f t="shared" si="162"/>
        <v>9.910891089108911E-3</v>
      </c>
      <c r="AP54" s="1">
        <f t="shared" si="163"/>
        <v>0</v>
      </c>
      <c r="AQ54" s="1">
        <f t="shared" si="164"/>
        <v>0</v>
      </c>
      <c r="AR54" s="1">
        <f t="shared" si="165"/>
        <v>0</v>
      </c>
      <c r="AS54" s="1">
        <f t="shared" si="166"/>
        <v>0</v>
      </c>
      <c r="AT54" s="1">
        <f t="shared" si="167"/>
        <v>4.900990099009901E-3</v>
      </c>
      <c r="AU54" s="55">
        <f t="shared" si="132"/>
        <v>2.4613861386138615E-2</v>
      </c>
      <c r="AX54" s="14"/>
      <c r="AY54" s="14"/>
      <c r="AZ54" s="2">
        <v>22</v>
      </c>
    </row>
    <row r="55" spans="1:71" x14ac:dyDescent="0.35">
      <c r="A55" s="14" t="s">
        <v>8</v>
      </c>
      <c r="B55" s="14" t="s">
        <v>155</v>
      </c>
      <c r="C55" s="2">
        <v>15</v>
      </c>
      <c r="D55" s="37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9">
        <v>0</v>
      </c>
      <c r="K55" s="2">
        <v>0.33300000000000002</v>
      </c>
      <c r="L55" s="27">
        <v>0</v>
      </c>
      <c r="M55" s="2">
        <v>0</v>
      </c>
      <c r="N55" s="2">
        <v>0</v>
      </c>
      <c r="O55" s="2">
        <v>0</v>
      </c>
      <c r="P55" s="2">
        <v>0.13300000000000001</v>
      </c>
      <c r="Q55" s="2">
        <v>0</v>
      </c>
      <c r="R55" s="2">
        <v>0</v>
      </c>
      <c r="S55" s="2">
        <v>0</v>
      </c>
      <c r="T55" s="2">
        <v>0</v>
      </c>
      <c r="U55" s="2">
        <v>0.2</v>
      </c>
      <c r="V55" s="3"/>
      <c r="Y55" s="14"/>
      <c r="Z55" s="14"/>
      <c r="AA55" s="2">
        <v>15</v>
      </c>
      <c r="AC55" s="1">
        <f t="shared" si="150"/>
        <v>0</v>
      </c>
      <c r="AD55" s="1">
        <f t="shared" si="151"/>
        <v>0</v>
      </c>
      <c r="AE55" s="1">
        <f t="shared" si="152"/>
        <v>0</v>
      </c>
      <c r="AF55" s="1">
        <f t="shared" si="153"/>
        <v>0</v>
      </c>
      <c r="AG55" s="1">
        <f t="shared" si="154"/>
        <v>0</v>
      </c>
      <c r="AH55" s="1">
        <f t="shared" si="155"/>
        <v>0</v>
      </c>
      <c r="AI55" s="1">
        <f t="shared" si="156"/>
        <v>0</v>
      </c>
      <c r="AJ55" s="1">
        <f t="shared" si="157"/>
        <v>2.4727722772277229E-2</v>
      </c>
      <c r="AK55" s="1">
        <f t="shared" si="158"/>
        <v>0</v>
      </c>
      <c r="AL55" s="1">
        <f t="shared" si="159"/>
        <v>0</v>
      </c>
      <c r="AM55" s="1">
        <f t="shared" si="160"/>
        <v>0</v>
      </c>
      <c r="AN55" s="1">
        <f t="shared" si="161"/>
        <v>0</v>
      </c>
      <c r="AO55" s="1">
        <f t="shared" si="162"/>
        <v>9.8762376237623763E-3</v>
      </c>
      <c r="AP55" s="1">
        <f t="shared" si="163"/>
        <v>0</v>
      </c>
      <c r="AQ55" s="1">
        <f t="shared" si="164"/>
        <v>0</v>
      </c>
      <c r="AR55" s="1">
        <f t="shared" si="165"/>
        <v>0</v>
      </c>
      <c r="AS55" s="1">
        <f t="shared" si="166"/>
        <v>0</v>
      </c>
      <c r="AT55" s="1">
        <f t="shared" si="167"/>
        <v>1.4851485148514851E-2</v>
      </c>
      <c r="AU55" s="55">
        <f t="shared" si="132"/>
        <v>2.4727722772277229E-2</v>
      </c>
      <c r="AX55" s="14"/>
      <c r="AY55" s="14"/>
      <c r="AZ55" s="2">
        <v>15</v>
      </c>
    </row>
    <row r="56" spans="1:71" x14ac:dyDescent="0.35">
      <c r="A56" s="14" t="s">
        <v>9</v>
      </c>
      <c r="B56" s="14" t="s">
        <v>156</v>
      </c>
      <c r="C56" s="2">
        <v>113</v>
      </c>
      <c r="D56" s="37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9">
        <v>0</v>
      </c>
      <c r="K56" s="2">
        <v>0.20399999999999999</v>
      </c>
      <c r="L56" s="27">
        <v>8.9999999999999993E-3</v>
      </c>
      <c r="M56" s="2">
        <v>6.2E-2</v>
      </c>
      <c r="N56" s="2">
        <v>8.9999999999999993E-3</v>
      </c>
      <c r="O56" s="2">
        <v>0</v>
      </c>
      <c r="P56" s="2">
        <v>3.5000000000000003E-2</v>
      </c>
      <c r="Q56" s="2">
        <v>0</v>
      </c>
      <c r="R56" s="2">
        <v>4.3999999999999997E-2</v>
      </c>
      <c r="S56" s="2">
        <v>8.9999999999999993E-3</v>
      </c>
      <c r="T56" s="2">
        <v>0</v>
      </c>
      <c r="U56" s="2">
        <v>3.5000000000000003E-2</v>
      </c>
      <c r="V56" s="3"/>
      <c r="Y56" s="14" t="s">
        <v>9</v>
      </c>
      <c r="Z56" s="14" t="s">
        <v>156</v>
      </c>
      <c r="AA56" s="2">
        <v>113</v>
      </c>
      <c r="AB56" s="1">
        <f t="shared" ref="AB56:AB57" si="168">AA56</f>
        <v>113</v>
      </c>
      <c r="AC56" s="1">
        <f t="shared" ref="AC56:AC57" si="169">D56</f>
        <v>0</v>
      </c>
      <c r="AD56" s="1">
        <f t="shared" ref="AD56:AD57" si="170">E56</f>
        <v>0</v>
      </c>
      <c r="AE56" s="1">
        <f t="shared" ref="AE56:AE57" si="171">F56</f>
        <v>0</v>
      </c>
      <c r="AF56" s="1">
        <f t="shared" ref="AF56:AF57" si="172">G56</f>
        <v>0</v>
      </c>
      <c r="AG56" s="1">
        <f t="shared" ref="AG56:AG57" si="173">H56</f>
        <v>0</v>
      </c>
      <c r="AH56" s="1">
        <f t="shared" ref="AH56:AH57" si="174">I56</f>
        <v>0</v>
      </c>
      <c r="AI56" s="1">
        <f t="shared" ref="AI56:AI57" si="175">J56</f>
        <v>0</v>
      </c>
      <c r="AJ56" s="54">
        <f t="shared" ref="AJ56:AJ57" si="176">K56</f>
        <v>0.20399999999999999</v>
      </c>
      <c r="AK56" s="1">
        <f t="shared" ref="AK56:AK57" si="177">L56</f>
        <v>8.9999999999999993E-3</v>
      </c>
      <c r="AL56" s="1">
        <f t="shared" ref="AL56:AL57" si="178">M56</f>
        <v>6.2E-2</v>
      </c>
      <c r="AM56" s="1">
        <f t="shared" ref="AM56:AM57" si="179">N56</f>
        <v>8.9999999999999993E-3</v>
      </c>
      <c r="AN56" s="1">
        <f t="shared" ref="AN56:AN57" si="180">O56</f>
        <v>0</v>
      </c>
      <c r="AO56" s="1">
        <f t="shared" ref="AO56:AO57" si="181">P56</f>
        <v>3.5000000000000003E-2</v>
      </c>
      <c r="AP56" s="1">
        <f t="shared" ref="AP56:AP57" si="182">Q56</f>
        <v>0</v>
      </c>
      <c r="AQ56" s="1">
        <f t="shared" ref="AQ56:AQ57" si="183">R56</f>
        <v>4.3999999999999997E-2</v>
      </c>
      <c r="AR56" s="1">
        <f t="shared" ref="AR56:AR57" si="184">S56</f>
        <v>8.9999999999999993E-3</v>
      </c>
      <c r="AS56" s="1">
        <f t="shared" ref="AS56:AS57" si="185">T56</f>
        <v>0</v>
      </c>
      <c r="AT56" s="1">
        <f t="shared" ref="AT56:AT57" si="186">U56</f>
        <v>3.5000000000000003E-2</v>
      </c>
      <c r="AU56" s="55">
        <f t="shared" ref="AU56:AU57" si="187">SUM(AK56:AT56)</f>
        <v>0.20299999999999999</v>
      </c>
      <c r="AX56" s="14" t="s">
        <v>9</v>
      </c>
      <c r="AY56" s="14" t="s">
        <v>156</v>
      </c>
      <c r="AZ56" s="2">
        <v>113</v>
      </c>
      <c r="BA56" s="1">
        <f t="shared" ref="BA56:BA57" si="188">AZ56</f>
        <v>113</v>
      </c>
      <c r="BB56" s="1">
        <f t="shared" ref="BB56:BB57" si="189">AC56</f>
        <v>0</v>
      </c>
      <c r="BC56" s="1">
        <f t="shared" ref="BC56:BC57" si="190">AD56</f>
        <v>0</v>
      </c>
      <c r="BD56" s="1">
        <f t="shared" ref="BD56:BD57" si="191">AE56</f>
        <v>0</v>
      </c>
      <c r="BE56" s="1">
        <f t="shared" ref="BE56:BE57" si="192">AF56</f>
        <v>0</v>
      </c>
      <c r="BF56" s="1">
        <f t="shared" ref="BF56:BF57" si="193">AG56</f>
        <v>0</v>
      </c>
      <c r="BG56" s="1">
        <f t="shared" ref="BG56:BG57" si="194">AH56</f>
        <v>0</v>
      </c>
      <c r="BH56" s="1">
        <f t="shared" ref="BH56:BH57" si="195">AI56</f>
        <v>0</v>
      </c>
      <c r="BI56" s="1">
        <f t="shared" ref="BI56:BI57" si="196">AJ56</f>
        <v>0.20399999999999999</v>
      </c>
      <c r="BJ56" s="1">
        <f t="shared" ref="BJ56:BJ57" si="197">AK56</f>
        <v>8.9999999999999993E-3</v>
      </c>
      <c r="BK56" s="1">
        <f t="shared" ref="BK56:BK57" si="198">AL56</f>
        <v>6.2E-2</v>
      </c>
      <c r="BL56" s="1">
        <f t="shared" ref="BL56:BL57" si="199">AM56</f>
        <v>8.9999999999999993E-3</v>
      </c>
      <c r="BM56" s="1">
        <f t="shared" ref="BM56:BM57" si="200">AN56</f>
        <v>0</v>
      </c>
      <c r="BN56" s="1">
        <f t="shared" ref="BN56:BN57" si="201">AO56</f>
        <v>3.5000000000000003E-2</v>
      </c>
      <c r="BO56" s="1">
        <f t="shared" ref="BO56:BO57" si="202">AP56</f>
        <v>0</v>
      </c>
      <c r="BP56" s="1">
        <f t="shared" ref="BP56:BP57" si="203">AQ56</f>
        <v>4.3999999999999997E-2</v>
      </c>
      <c r="BQ56" s="1">
        <f t="shared" ref="BQ56:BQ57" si="204">AR56</f>
        <v>8.9999999999999993E-3</v>
      </c>
      <c r="BR56" s="1">
        <f t="shared" ref="BR56:BR57" si="205">AS56</f>
        <v>0</v>
      </c>
      <c r="BS56" s="1">
        <f t="shared" ref="BS56:BS57" si="206">AT56</f>
        <v>3.5000000000000003E-2</v>
      </c>
    </row>
    <row r="57" spans="1:71" x14ac:dyDescent="0.35">
      <c r="A57" s="14" t="s">
        <v>10</v>
      </c>
      <c r="B57" s="14" t="s">
        <v>157</v>
      </c>
      <c r="C57" s="2">
        <v>210</v>
      </c>
      <c r="D57" s="37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9">
        <v>0</v>
      </c>
      <c r="K57" s="2">
        <v>8.1000000000000003E-2</v>
      </c>
      <c r="L57" s="27">
        <v>0</v>
      </c>
      <c r="M57" s="2">
        <v>5.0000000000000001E-3</v>
      </c>
      <c r="N57" s="2">
        <v>0</v>
      </c>
      <c r="O57" s="2">
        <v>0.01</v>
      </c>
      <c r="P57" s="2">
        <v>4.8000000000000001E-2</v>
      </c>
      <c r="Q57" s="2">
        <v>0</v>
      </c>
      <c r="R57" s="2">
        <v>1.4E-2</v>
      </c>
      <c r="S57" s="2">
        <v>0</v>
      </c>
      <c r="T57" s="2">
        <v>0</v>
      </c>
      <c r="U57" s="2">
        <v>5.0000000000000001E-3</v>
      </c>
      <c r="V57" s="3"/>
      <c r="Y57" s="14" t="s">
        <v>10</v>
      </c>
      <c r="Z57" s="14" t="s">
        <v>157</v>
      </c>
      <c r="AA57" s="2">
        <v>210</v>
      </c>
      <c r="AB57" s="1">
        <f t="shared" si="168"/>
        <v>210</v>
      </c>
      <c r="AC57" s="1">
        <f t="shared" si="169"/>
        <v>0</v>
      </c>
      <c r="AD57" s="1">
        <f t="shared" si="170"/>
        <v>0</v>
      </c>
      <c r="AE57" s="1">
        <f t="shared" si="171"/>
        <v>0</v>
      </c>
      <c r="AF57" s="1">
        <f t="shared" si="172"/>
        <v>0</v>
      </c>
      <c r="AG57" s="1">
        <f t="shared" si="173"/>
        <v>0</v>
      </c>
      <c r="AH57" s="1">
        <f t="shared" si="174"/>
        <v>0</v>
      </c>
      <c r="AI57" s="1">
        <f t="shared" si="175"/>
        <v>0</v>
      </c>
      <c r="AJ57" s="54">
        <f t="shared" si="176"/>
        <v>8.1000000000000003E-2</v>
      </c>
      <c r="AK57" s="1">
        <f t="shared" si="177"/>
        <v>0</v>
      </c>
      <c r="AL57" s="1">
        <f t="shared" si="178"/>
        <v>5.0000000000000001E-3</v>
      </c>
      <c r="AM57" s="1">
        <f t="shared" si="179"/>
        <v>0</v>
      </c>
      <c r="AN57" s="1">
        <f t="shared" si="180"/>
        <v>0.01</v>
      </c>
      <c r="AO57" s="1">
        <f t="shared" si="181"/>
        <v>4.8000000000000001E-2</v>
      </c>
      <c r="AP57" s="1">
        <f t="shared" si="182"/>
        <v>0</v>
      </c>
      <c r="AQ57" s="1">
        <f t="shared" si="183"/>
        <v>1.4E-2</v>
      </c>
      <c r="AR57" s="1">
        <f t="shared" si="184"/>
        <v>0</v>
      </c>
      <c r="AS57" s="1">
        <f t="shared" si="185"/>
        <v>0</v>
      </c>
      <c r="AT57" s="1">
        <f t="shared" si="186"/>
        <v>5.0000000000000001E-3</v>
      </c>
      <c r="AU57" s="55">
        <f t="shared" si="187"/>
        <v>8.2000000000000003E-2</v>
      </c>
      <c r="AX57" s="14" t="s">
        <v>10</v>
      </c>
      <c r="AY57" s="14" t="s">
        <v>157</v>
      </c>
      <c r="AZ57" s="2">
        <v>210</v>
      </c>
      <c r="BA57" s="1">
        <f t="shared" si="188"/>
        <v>210</v>
      </c>
      <c r="BB57" s="1">
        <f t="shared" si="189"/>
        <v>0</v>
      </c>
      <c r="BC57" s="1">
        <f t="shared" si="190"/>
        <v>0</v>
      </c>
      <c r="BD57" s="1">
        <f t="shared" si="191"/>
        <v>0</v>
      </c>
      <c r="BE57" s="1">
        <f t="shared" si="192"/>
        <v>0</v>
      </c>
      <c r="BF57" s="1">
        <f t="shared" si="193"/>
        <v>0</v>
      </c>
      <c r="BG57" s="1">
        <f t="shared" si="194"/>
        <v>0</v>
      </c>
      <c r="BH57" s="1">
        <f t="shared" si="195"/>
        <v>0</v>
      </c>
      <c r="BI57" s="1">
        <f t="shared" si="196"/>
        <v>8.1000000000000003E-2</v>
      </c>
      <c r="BJ57" s="1">
        <f t="shared" si="197"/>
        <v>0</v>
      </c>
      <c r="BK57" s="1">
        <f t="shared" si="198"/>
        <v>5.0000000000000001E-3</v>
      </c>
      <c r="BL57" s="1">
        <f t="shared" si="199"/>
        <v>0</v>
      </c>
      <c r="BM57" s="1">
        <f t="shared" si="200"/>
        <v>0.01</v>
      </c>
      <c r="BN57" s="1">
        <f t="shared" si="201"/>
        <v>4.8000000000000001E-2</v>
      </c>
      <c r="BO57" s="1">
        <f t="shared" si="202"/>
        <v>0</v>
      </c>
      <c r="BP57" s="1">
        <f t="shared" si="203"/>
        <v>1.4E-2</v>
      </c>
      <c r="BQ57" s="1">
        <f t="shared" si="204"/>
        <v>0</v>
      </c>
      <c r="BR57" s="1">
        <f t="shared" si="205"/>
        <v>0</v>
      </c>
      <c r="BS57" s="1">
        <f t="shared" si="206"/>
        <v>5.0000000000000001E-3</v>
      </c>
    </row>
    <row r="58" spans="1:71" x14ac:dyDescent="0.35">
      <c r="A58" s="14" t="s">
        <v>11</v>
      </c>
      <c r="B58" s="14" t="s">
        <v>158</v>
      </c>
      <c r="C58" s="2">
        <v>35</v>
      </c>
      <c r="D58" s="37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9">
        <v>0</v>
      </c>
      <c r="K58" s="2">
        <v>5.7000000000000002E-2</v>
      </c>
      <c r="L58" s="27">
        <v>0</v>
      </c>
      <c r="M58" s="2">
        <v>0</v>
      </c>
      <c r="N58" s="2">
        <v>0</v>
      </c>
      <c r="O58" s="2">
        <v>0</v>
      </c>
      <c r="P58" s="2">
        <v>5.7000000000000002E-2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3"/>
    </row>
    <row r="59" spans="1:71" x14ac:dyDescent="0.35">
      <c r="A59" s="14" t="s">
        <v>12</v>
      </c>
      <c r="B59" s="14" t="s">
        <v>158</v>
      </c>
      <c r="C59" s="2">
        <v>194</v>
      </c>
      <c r="D59" s="37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9">
        <v>0</v>
      </c>
      <c r="K59" s="2">
        <v>2.1000000000000001E-2</v>
      </c>
      <c r="L59" s="27">
        <v>0</v>
      </c>
      <c r="M59" s="2">
        <v>5.0000000000000001E-3</v>
      </c>
      <c r="N59" s="2">
        <v>0</v>
      </c>
      <c r="O59" s="2">
        <v>0</v>
      </c>
      <c r="P59" s="2">
        <v>0.01</v>
      </c>
      <c r="Q59" s="2">
        <v>0</v>
      </c>
      <c r="R59" s="2">
        <v>0</v>
      </c>
      <c r="S59" s="2">
        <v>0</v>
      </c>
      <c r="T59" s="2">
        <v>0</v>
      </c>
      <c r="U59" s="2">
        <v>5.0000000000000001E-3</v>
      </c>
      <c r="V59" s="3"/>
    </row>
    <row r="60" spans="1:71" x14ac:dyDescent="0.35">
      <c r="A60" s="14" t="s">
        <v>13</v>
      </c>
      <c r="B60" s="14" t="s">
        <v>158</v>
      </c>
      <c r="C60" s="2">
        <v>39</v>
      </c>
      <c r="D60" s="37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9">
        <v>0</v>
      </c>
      <c r="K60" s="2">
        <v>2.5999999999999999E-2</v>
      </c>
      <c r="L60" s="27">
        <v>0</v>
      </c>
      <c r="M60" s="2">
        <v>0</v>
      </c>
      <c r="N60" s="2">
        <v>0</v>
      </c>
      <c r="O60" s="2">
        <v>0</v>
      </c>
      <c r="P60" s="2">
        <v>2.5999999999999999E-2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3"/>
    </row>
    <row r="61" spans="1:71" x14ac:dyDescent="0.35">
      <c r="A61" s="14" t="s">
        <v>18</v>
      </c>
      <c r="B61" s="14" t="s">
        <v>159</v>
      </c>
      <c r="C61" s="8">
        <v>380</v>
      </c>
      <c r="D61" s="40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2">
        <v>0</v>
      </c>
      <c r="K61" s="9">
        <v>5.7000000000000002E-2</v>
      </c>
      <c r="L61" s="28">
        <v>7.9000000000000008E-3</v>
      </c>
      <c r="M61" s="9">
        <v>2.3599999999999999E-2</v>
      </c>
      <c r="N61" s="9">
        <v>2.5999999999999999E-3</v>
      </c>
      <c r="O61" s="9">
        <v>0</v>
      </c>
      <c r="P61" s="9">
        <v>1.2999999999999999E-2</v>
      </c>
      <c r="Q61" s="9">
        <v>0</v>
      </c>
      <c r="R61" s="9">
        <v>1.0500000000000001E-2</v>
      </c>
      <c r="S61" s="9">
        <v>0</v>
      </c>
      <c r="T61" s="9">
        <v>0</v>
      </c>
      <c r="U61" s="9">
        <v>0</v>
      </c>
      <c r="V61" s="3"/>
      <c r="Y61" s="14" t="s">
        <v>18</v>
      </c>
      <c r="Z61" s="14" t="s">
        <v>159</v>
      </c>
      <c r="AA61" s="8">
        <v>380</v>
      </c>
      <c r="AB61" s="1">
        <v>380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5.7000000000000002E-2</v>
      </c>
      <c r="AK61" s="1">
        <v>7.9000000000000008E-3</v>
      </c>
      <c r="AL61" s="1">
        <v>2.3599999999999999E-2</v>
      </c>
      <c r="AM61" s="1">
        <v>2.5999999999999999E-3</v>
      </c>
      <c r="AN61" s="1">
        <v>0</v>
      </c>
      <c r="AO61" s="1">
        <v>1.2999999999999999E-2</v>
      </c>
      <c r="AP61" s="1">
        <v>0</v>
      </c>
      <c r="AQ61" s="1">
        <v>1.0500000000000001E-2</v>
      </c>
      <c r="AR61" s="1">
        <v>0</v>
      </c>
      <c r="AS61" s="1">
        <v>0</v>
      </c>
      <c r="AT61" s="1">
        <v>0</v>
      </c>
      <c r="AU61" s="55">
        <f t="shared" ref="AU61:AU63" si="207">SUM(AK61:AT61)</f>
        <v>5.7599999999999998E-2</v>
      </c>
      <c r="AX61" s="14" t="s">
        <v>18</v>
      </c>
      <c r="AY61" s="14" t="s">
        <v>159</v>
      </c>
      <c r="AZ61" s="8">
        <v>380</v>
      </c>
      <c r="BA61" s="1">
        <v>380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5.7000000000000002E-2</v>
      </c>
      <c r="BJ61" s="1">
        <v>7.9000000000000008E-3</v>
      </c>
      <c r="BK61" s="1">
        <v>2.3599999999999999E-2</v>
      </c>
      <c r="BL61" s="1">
        <v>2.5999999999999999E-3</v>
      </c>
      <c r="BM61" s="1">
        <v>0</v>
      </c>
      <c r="BN61" s="1">
        <v>1.2999999999999999E-2</v>
      </c>
      <c r="BO61" s="1">
        <v>0</v>
      </c>
      <c r="BP61" s="1">
        <v>1.0500000000000001E-2</v>
      </c>
      <c r="BQ61" s="1">
        <v>0</v>
      </c>
      <c r="BR61" s="1">
        <v>0</v>
      </c>
      <c r="BS61" s="1">
        <v>0</v>
      </c>
    </row>
    <row r="62" spans="1:71" x14ac:dyDescent="0.35">
      <c r="A62" s="14" t="s">
        <v>14</v>
      </c>
      <c r="B62" s="14" t="s">
        <v>159</v>
      </c>
      <c r="C62" s="8">
        <v>263</v>
      </c>
      <c r="D62" s="40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2">
        <v>3.8E-3</v>
      </c>
      <c r="K62" s="9">
        <v>5.7000000000000002E-2</v>
      </c>
      <c r="L62" s="28">
        <v>0</v>
      </c>
      <c r="M62" s="9">
        <v>2.3E-2</v>
      </c>
      <c r="N62" s="9">
        <v>0</v>
      </c>
      <c r="O62" s="9">
        <v>0</v>
      </c>
      <c r="P62" s="9">
        <v>1.0999999999999999E-2</v>
      </c>
      <c r="Q62" s="9">
        <v>0</v>
      </c>
      <c r="R62" s="9">
        <v>3.8E-3</v>
      </c>
      <c r="S62" s="9">
        <v>7.6E-3</v>
      </c>
      <c r="T62" s="9">
        <v>0</v>
      </c>
      <c r="U62" s="9">
        <v>1.0999999999999999E-2</v>
      </c>
      <c r="V62" s="3"/>
      <c r="Y62" s="14" t="s">
        <v>14</v>
      </c>
      <c r="Z62" s="14" t="s">
        <v>159</v>
      </c>
      <c r="AA62" s="8">
        <v>263</v>
      </c>
      <c r="AB62" s="1">
        <v>263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3.8E-3</v>
      </c>
      <c r="AJ62" s="1">
        <v>5.7000000000000002E-2</v>
      </c>
      <c r="AK62" s="1">
        <v>0</v>
      </c>
      <c r="AL62" s="1">
        <v>2.3E-2</v>
      </c>
      <c r="AM62" s="1">
        <v>0</v>
      </c>
      <c r="AN62" s="1">
        <v>0</v>
      </c>
      <c r="AO62" s="1">
        <v>1.0999999999999999E-2</v>
      </c>
      <c r="AP62" s="1">
        <v>0</v>
      </c>
      <c r="AQ62" s="1">
        <v>3.8E-3</v>
      </c>
      <c r="AR62" s="1">
        <v>7.6E-3</v>
      </c>
      <c r="AS62" s="1">
        <v>0</v>
      </c>
      <c r="AT62" s="1">
        <v>1.0999999999999999E-2</v>
      </c>
      <c r="AU62" s="55">
        <f t="shared" si="207"/>
        <v>5.6400000000000006E-2</v>
      </c>
      <c r="AX62" s="14" t="s">
        <v>14</v>
      </c>
      <c r="AY62" s="14" t="s">
        <v>159</v>
      </c>
      <c r="AZ62" s="8">
        <v>263</v>
      </c>
      <c r="BA62" s="1">
        <v>263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3.8E-3</v>
      </c>
      <c r="BI62" s="1">
        <v>5.7000000000000002E-2</v>
      </c>
      <c r="BJ62" s="1">
        <v>0</v>
      </c>
      <c r="BK62" s="1">
        <v>2.3E-2</v>
      </c>
      <c r="BL62" s="1">
        <v>0</v>
      </c>
      <c r="BM62" s="1">
        <v>0</v>
      </c>
      <c r="BN62" s="1">
        <v>1.0999999999999999E-2</v>
      </c>
      <c r="BO62" s="1">
        <v>0</v>
      </c>
      <c r="BP62" s="1">
        <v>3.8E-3</v>
      </c>
      <c r="BQ62" s="1">
        <v>7.6E-3</v>
      </c>
      <c r="BR62" s="1">
        <v>0</v>
      </c>
      <c r="BS62" s="1">
        <v>1.0999999999999999E-2</v>
      </c>
    </row>
    <row r="63" spans="1:71" x14ac:dyDescent="0.35">
      <c r="A63" s="14" t="s">
        <v>15</v>
      </c>
      <c r="B63" s="14" t="s">
        <v>159</v>
      </c>
      <c r="C63" s="8">
        <v>394</v>
      </c>
      <c r="D63" s="37">
        <v>0</v>
      </c>
      <c r="E63" s="38">
        <v>0</v>
      </c>
      <c r="F63" s="38">
        <v>2.5000000000000001E-3</v>
      </c>
      <c r="G63" s="38">
        <v>0</v>
      </c>
      <c r="H63" s="38">
        <v>0</v>
      </c>
      <c r="I63" s="38">
        <v>0</v>
      </c>
      <c r="J63" s="39">
        <v>0</v>
      </c>
      <c r="K63" s="2">
        <v>3.3000000000000002E-2</v>
      </c>
      <c r="L63" s="27">
        <v>0</v>
      </c>
      <c r="M63" s="2">
        <v>1.2999999999999999E-2</v>
      </c>
      <c r="N63" s="2">
        <v>0</v>
      </c>
      <c r="O63" s="2">
        <v>2.5000000000000001E-3</v>
      </c>
      <c r="P63" s="2">
        <v>0.01</v>
      </c>
      <c r="Q63" s="2">
        <v>0</v>
      </c>
      <c r="R63" s="2">
        <v>2.5000000000000001E-3</v>
      </c>
      <c r="S63" s="2">
        <v>5.0000000000000001E-3</v>
      </c>
      <c r="T63" s="2">
        <v>0</v>
      </c>
      <c r="U63" s="2">
        <v>0</v>
      </c>
      <c r="V63" s="3"/>
      <c r="Y63" s="14" t="s">
        <v>15</v>
      </c>
      <c r="Z63" s="14" t="s">
        <v>159</v>
      </c>
      <c r="AA63" s="8">
        <v>394</v>
      </c>
      <c r="AB63" s="1">
        <v>394</v>
      </c>
      <c r="AC63" s="1">
        <v>0</v>
      </c>
      <c r="AD63" s="1">
        <v>0</v>
      </c>
      <c r="AE63" s="1">
        <v>2.5000000000000001E-3</v>
      </c>
      <c r="AF63" s="1">
        <v>0</v>
      </c>
      <c r="AG63" s="1">
        <v>0</v>
      </c>
      <c r="AH63" s="1">
        <v>0</v>
      </c>
      <c r="AI63" s="1">
        <v>0</v>
      </c>
      <c r="AJ63" s="1">
        <v>3.3000000000000002E-2</v>
      </c>
      <c r="AK63" s="1">
        <v>0</v>
      </c>
      <c r="AL63" s="1">
        <v>1.2999999999999999E-2</v>
      </c>
      <c r="AM63" s="1">
        <v>0</v>
      </c>
      <c r="AN63" s="1">
        <v>2.5000000000000001E-3</v>
      </c>
      <c r="AO63" s="1">
        <v>0.01</v>
      </c>
      <c r="AP63" s="1">
        <v>0</v>
      </c>
      <c r="AQ63" s="1">
        <v>2.5000000000000001E-3</v>
      </c>
      <c r="AR63" s="1">
        <v>5.0000000000000001E-3</v>
      </c>
      <c r="AS63" s="1">
        <v>0</v>
      </c>
      <c r="AT63" s="1">
        <v>0</v>
      </c>
      <c r="AU63" s="55">
        <f t="shared" si="207"/>
        <v>3.3000000000000002E-2</v>
      </c>
      <c r="AX63" s="14" t="s">
        <v>15</v>
      </c>
      <c r="AY63" s="14" t="s">
        <v>159</v>
      </c>
      <c r="AZ63" s="8">
        <v>394</v>
      </c>
      <c r="BA63" s="1">
        <v>394</v>
      </c>
      <c r="BB63" s="1">
        <v>0</v>
      </c>
      <c r="BC63" s="1">
        <v>0</v>
      </c>
      <c r="BD63" s="1">
        <v>2.5000000000000001E-3</v>
      </c>
      <c r="BE63" s="1">
        <v>0</v>
      </c>
      <c r="BF63" s="1">
        <v>0</v>
      </c>
      <c r="BG63" s="1">
        <v>0</v>
      </c>
      <c r="BH63" s="1">
        <v>0</v>
      </c>
      <c r="BI63" s="1">
        <v>3.3000000000000002E-2</v>
      </c>
      <c r="BJ63" s="1">
        <v>0</v>
      </c>
      <c r="BK63" s="1">
        <v>1.2999999999999999E-2</v>
      </c>
      <c r="BL63" s="1">
        <v>0</v>
      </c>
      <c r="BM63" s="1">
        <v>2.5000000000000001E-3</v>
      </c>
      <c r="BN63" s="1">
        <v>0.01</v>
      </c>
      <c r="BO63" s="1">
        <v>0</v>
      </c>
      <c r="BP63" s="1">
        <v>2.5000000000000001E-3</v>
      </c>
      <c r="BQ63" s="1">
        <v>5.0000000000000001E-3</v>
      </c>
      <c r="BR63" s="1">
        <v>0</v>
      </c>
      <c r="BS63" s="1">
        <v>0</v>
      </c>
    </row>
    <row r="64" spans="1:71" x14ac:dyDescent="0.35">
      <c r="A64" s="14" t="s">
        <v>16</v>
      </c>
      <c r="B64" s="14" t="s">
        <v>158</v>
      </c>
      <c r="C64" s="2">
        <v>91</v>
      </c>
      <c r="D64" s="37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9">
        <v>0</v>
      </c>
      <c r="K64" s="2">
        <v>7.6999999999999999E-2</v>
      </c>
      <c r="L64" s="27">
        <v>0</v>
      </c>
      <c r="M64" s="2">
        <v>5.5E-2</v>
      </c>
      <c r="N64" s="2">
        <v>0</v>
      </c>
      <c r="O64" s="2">
        <v>0</v>
      </c>
      <c r="P64" s="2">
        <v>1.0999999999999999E-2</v>
      </c>
      <c r="Q64" s="2">
        <v>0</v>
      </c>
      <c r="R64" s="2">
        <v>1.0999999999999999E-2</v>
      </c>
      <c r="S64" s="2">
        <v>0</v>
      </c>
      <c r="T64" s="2">
        <v>0</v>
      </c>
      <c r="U64" s="2">
        <v>0</v>
      </c>
      <c r="V64" s="3"/>
    </row>
    <row r="65" spans="1:71" x14ac:dyDescent="0.35">
      <c r="A65" s="14" t="s">
        <v>19</v>
      </c>
      <c r="B65" s="14" t="s">
        <v>160</v>
      </c>
      <c r="C65" s="2">
        <v>99</v>
      </c>
      <c r="D65" s="37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9">
        <v>0</v>
      </c>
      <c r="K65" s="2">
        <v>6.0999999999999999E-2</v>
      </c>
      <c r="L65" s="27">
        <v>0</v>
      </c>
      <c r="M65" s="2">
        <v>0.02</v>
      </c>
      <c r="N65" s="2">
        <v>0</v>
      </c>
      <c r="O65" s="2">
        <v>0</v>
      </c>
      <c r="P65" s="2">
        <v>0.02</v>
      </c>
      <c r="Q65" s="2">
        <v>0</v>
      </c>
      <c r="R65" s="2">
        <v>0.02</v>
      </c>
      <c r="S65" s="2">
        <v>0</v>
      </c>
      <c r="T65" s="2">
        <v>0</v>
      </c>
      <c r="U65" s="2">
        <v>0</v>
      </c>
      <c r="V65" s="3"/>
      <c r="Y65" s="14" t="s">
        <v>21</v>
      </c>
      <c r="Z65" s="14" t="s">
        <v>160</v>
      </c>
      <c r="AA65" s="2">
        <v>99</v>
      </c>
      <c r="AB65" s="1">
        <f>SUM(AA65:AA67)</f>
        <v>205</v>
      </c>
      <c r="AC65" s="1">
        <f>D65*($AA65/205)</f>
        <v>0</v>
      </c>
      <c r="AD65" s="1">
        <f t="shared" ref="AD65:AT67" si="208">E65*($AA65/205)</f>
        <v>0</v>
      </c>
      <c r="AE65" s="1">
        <f t="shared" si="208"/>
        <v>0</v>
      </c>
      <c r="AF65" s="1">
        <f t="shared" si="208"/>
        <v>0</v>
      </c>
      <c r="AG65" s="1">
        <f t="shared" si="208"/>
        <v>0</v>
      </c>
      <c r="AH65" s="1">
        <f t="shared" si="208"/>
        <v>0</v>
      </c>
      <c r="AI65" s="1">
        <f t="shared" si="208"/>
        <v>0</v>
      </c>
      <c r="AJ65" s="1">
        <f t="shared" si="208"/>
        <v>2.9458536585365853E-2</v>
      </c>
      <c r="AK65" s="1">
        <f t="shared" si="208"/>
        <v>0</v>
      </c>
      <c r="AL65" s="1">
        <f t="shared" si="208"/>
        <v>9.6585365853658536E-3</v>
      </c>
      <c r="AM65" s="1">
        <f t="shared" si="208"/>
        <v>0</v>
      </c>
      <c r="AN65" s="1">
        <f t="shared" si="208"/>
        <v>0</v>
      </c>
      <c r="AO65" s="1">
        <f t="shared" si="208"/>
        <v>9.6585365853658536E-3</v>
      </c>
      <c r="AP65" s="1">
        <f t="shared" si="208"/>
        <v>0</v>
      </c>
      <c r="AQ65" s="1">
        <f t="shared" si="208"/>
        <v>9.6585365853658536E-3</v>
      </c>
      <c r="AR65" s="1">
        <f t="shared" si="208"/>
        <v>0</v>
      </c>
      <c r="AS65" s="1">
        <f t="shared" si="208"/>
        <v>0</v>
      </c>
      <c r="AT65" s="1">
        <f t="shared" si="208"/>
        <v>0</v>
      </c>
      <c r="AU65" s="55">
        <f t="shared" ref="AU65:AU71" si="209">SUM(AK65:AT65)</f>
        <v>2.8975609756097559E-2</v>
      </c>
      <c r="AX65" s="14" t="s">
        <v>21</v>
      </c>
      <c r="AY65" s="14" t="s">
        <v>160</v>
      </c>
      <c r="AZ65" s="2">
        <v>99</v>
      </c>
      <c r="BA65" s="1">
        <f>SUM(AZ65:AZ67)</f>
        <v>205</v>
      </c>
      <c r="BB65" s="1">
        <f>SUM(AC65:AC67)</f>
        <v>0</v>
      </c>
      <c r="BC65" s="1">
        <f t="shared" ref="BC65:BS65" si="210">SUM(AD65:AD67)</f>
        <v>0</v>
      </c>
      <c r="BD65" s="1">
        <f t="shared" si="210"/>
        <v>0</v>
      </c>
      <c r="BE65" s="1">
        <f t="shared" si="210"/>
        <v>0</v>
      </c>
      <c r="BF65" s="1">
        <f t="shared" si="210"/>
        <v>0</v>
      </c>
      <c r="BG65" s="1">
        <f t="shared" si="210"/>
        <v>0</v>
      </c>
      <c r="BH65" s="1">
        <f t="shared" si="210"/>
        <v>0</v>
      </c>
      <c r="BI65" s="1">
        <f t="shared" si="210"/>
        <v>6.3526829268292673E-2</v>
      </c>
      <c r="BJ65" s="1">
        <f t="shared" si="210"/>
        <v>0</v>
      </c>
      <c r="BK65" s="1">
        <f t="shared" si="210"/>
        <v>3.4263414634146339E-2</v>
      </c>
      <c r="BL65" s="1">
        <f t="shared" si="210"/>
        <v>0</v>
      </c>
      <c r="BM65" s="1">
        <f t="shared" si="210"/>
        <v>0</v>
      </c>
      <c r="BN65" s="1">
        <f t="shared" si="210"/>
        <v>1.9595121951219513E-2</v>
      </c>
      <c r="BO65" s="1">
        <f t="shared" si="210"/>
        <v>0</v>
      </c>
      <c r="BP65" s="1">
        <f t="shared" si="210"/>
        <v>9.6585365853658536E-3</v>
      </c>
      <c r="BQ65" s="1">
        <f t="shared" si="210"/>
        <v>0</v>
      </c>
      <c r="BR65" s="1">
        <f t="shared" si="210"/>
        <v>0</v>
      </c>
      <c r="BS65" s="1">
        <f t="shared" si="210"/>
        <v>0</v>
      </c>
    </row>
    <row r="66" spans="1:71" x14ac:dyDescent="0.35">
      <c r="A66" s="14" t="s">
        <v>20</v>
      </c>
      <c r="B66" s="14" t="s">
        <v>160</v>
      </c>
      <c r="C66" s="2">
        <v>97</v>
      </c>
      <c r="D66" s="37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9">
        <v>0</v>
      </c>
      <c r="K66" s="2">
        <v>7.1999999999999995E-2</v>
      </c>
      <c r="L66" s="27">
        <v>0</v>
      </c>
      <c r="M66" s="2">
        <v>5.1999999999999998E-2</v>
      </c>
      <c r="N66" s="2">
        <v>0</v>
      </c>
      <c r="O66" s="2">
        <v>0</v>
      </c>
      <c r="P66" s="2">
        <v>2.1000000000000001E-2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3"/>
      <c r="Y66" s="14"/>
      <c r="Z66" s="14"/>
      <c r="AA66" s="2">
        <v>97</v>
      </c>
      <c r="AC66" s="1">
        <f t="shared" ref="AC66:AC67" si="211">D66*($AA66/205)</f>
        <v>0</v>
      </c>
      <c r="AD66" s="1">
        <f t="shared" si="208"/>
        <v>0</v>
      </c>
      <c r="AE66" s="1">
        <f t="shared" si="208"/>
        <v>0</v>
      </c>
      <c r="AF66" s="1">
        <f t="shared" si="208"/>
        <v>0</v>
      </c>
      <c r="AG66" s="1">
        <f t="shared" si="208"/>
        <v>0</v>
      </c>
      <c r="AH66" s="1">
        <f t="shared" si="208"/>
        <v>0</v>
      </c>
      <c r="AI66" s="1">
        <f t="shared" si="208"/>
        <v>0</v>
      </c>
      <c r="AJ66" s="1">
        <f t="shared" si="208"/>
        <v>3.4068292682926826E-2</v>
      </c>
      <c r="AK66" s="1">
        <f t="shared" si="208"/>
        <v>0</v>
      </c>
      <c r="AL66" s="1">
        <f t="shared" si="208"/>
        <v>2.4604878048780487E-2</v>
      </c>
      <c r="AM66" s="1">
        <f t="shared" si="208"/>
        <v>0</v>
      </c>
      <c r="AN66" s="1">
        <f t="shared" si="208"/>
        <v>0</v>
      </c>
      <c r="AO66" s="1">
        <f t="shared" si="208"/>
        <v>9.9365853658536594E-3</v>
      </c>
      <c r="AP66" s="1">
        <f t="shared" si="208"/>
        <v>0</v>
      </c>
      <c r="AQ66" s="1">
        <f t="shared" si="208"/>
        <v>0</v>
      </c>
      <c r="AR66" s="1">
        <f t="shared" si="208"/>
        <v>0</v>
      </c>
      <c r="AS66" s="1">
        <f t="shared" si="208"/>
        <v>0</v>
      </c>
      <c r="AT66" s="1">
        <f t="shared" si="208"/>
        <v>0</v>
      </c>
      <c r="AU66" s="55">
        <f t="shared" si="209"/>
        <v>3.4541463414634148E-2</v>
      </c>
      <c r="AX66" s="14"/>
      <c r="AY66" s="14"/>
      <c r="AZ66" s="2">
        <v>97</v>
      </c>
    </row>
    <row r="67" spans="1:71" x14ac:dyDescent="0.35">
      <c r="A67" s="14" t="s">
        <v>21</v>
      </c>
      <c r="B67" s="14" t="s">
        <v>160</v>
      </c>
      <c r="C67" s="2">
        <v>9</v>
      </c>
      <c r="D67" s="37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9">
        <v>0</v>
      </c>
      <c r="K67" s="2">
        <v>0</v>
      </c>
      <c r="L67" s="27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3"/>
      <c r="Y67" s="14"/>
      <c r="Z67" s="14"/>
      <c r="AA67" s="2">
        <v>9</v>
      </c>
      <c r="AC67" s="1">
        <f t="shared" si="211"/>
        <v>0</v>
      </c>
      <c r="AD67" s="1">
        <f t="shared" si="208"/>
        <v>0</v>
      </c>
      <c r="AE67" s="1">
        <f t="shared" si="208"/>
        <v>0</v>
      </c>
      <c r="AF67" s="1">
        <f t="shared" si="208"/>
        <v>0</v>
      </c>
      <c r="AG67" s="1">
        <f t="shared" si="208"/>
        <v>0</v>
      </c>
      <c r="AH67" s="1">
        <f t="shared" si="208"/>
        <v>0</v>
      </c>
      <c r="AI67" s="1">
        <f t="shared" si="208"/>
        <v>0</v>
      </c>
      <c r="AJ67" s="1">
        <f t="shared" si="208"/>
        <v>0</v>
      </c>
      <c r="AK67" s="1">
        <f t="shared" si="208"/>
        <v>0</v>
      </c>
      <c r="AL67" s="1">
        <f t="shared" si="208"/>
        <v>0</v>
      </c>
      <c r="AM67" s="1">
        <f t="shared" si="208"/>
        <v>0</v>
      </c>
      <c r="AN67" s="1">
        <f t="shared" si="208"/>
        <v>0</v>
      </c>
      <c r="AO67" s="1">
        <f t="shared" si="208"/>
        <v>0</v>
      </c>
      <c r="AP67" s="1">
        <f t="shared" si="208"/>
        <v>0</v>
      </c>
      <c r="AQ67" s="1">
        <f t="shared" si="208"/>
        <v>0</v>
      </c>
      <c r="AR67" s="1">
        <f t="shared" si="208"/>
        <v>0</v>
      </c>
      <c r="AS67" s="1">
        <f t="shared" si="208"/>
        <v>0</v>
      </c>
      <c r="AT67" s="1">
        <f t="shared" si="208"/>
        <v>0</v>
      </c>
      <c r="AU67" s="55">
        <f t="shared" si="209"/>
        <v>0</v>
      </c>
      <c r="AX67" s="14"/>
      <c r="AY67" s="14"/>
      <c r="AZ67" s="2">
        <v>9</v>
      </c>
    </row>
    <row r="68" spans="1:71" x14ac:dyDescent="0.35">
      <c r="A68" s="14" t="s">
        <v>108</v>
      </c>
      <c r="B68" s="14" t="s">
        <v>161</v>
      </c>
      <c r="C68" s="2">
        <v>156</v>
      </c>
      <c r="D68" s="37">
        <v>0</v>
      </c>
      <c r="E68" s="38">
        <v>0</v>
      </c>
      <c r="F68" s="38">
        <v>0</v>
      </c>
      <c r="G68" s="38">
        <v>0</v>
      </c>
      <c r="H68" s="38">
        <v>6.4000000000000003E-3</v>
      </c>
      <c r="I68" s="38">
        <v>0</v>
      </c>
      <c r="J68" s="39">
        <v>0</v>
      </c>
      <c r="K68" s="2">
        <v>8.3000000000000004E-2</v>
      </c>
      <c r="L68" s="27">
        <v>6.4000000000000003E-3</v>
      </c>
      <c r="M68" s="2">
        <v>1.9E-2</v>
      </c>
      <c r="N68" s="2">
        <v>0</v>
      </c>
      <c r="O68" s="2">
        <v>0</v>
      </c>
      <c r="P68" s="2">
        <v>3.2000000000000001E-2</v>
      </c>
      <c r="Q68" s="2">
        <v>0</v>
      </c>
      <c r="R68" s="2">
        <v>6.4000000000000003E-3</v>
      </c>
      <c r="S68" s="2">
        <v>0</v>
      </c>
      <c r="T68" s="2">
        <v>0</v>
      </c>
      <c r="U68" s="2">
        <v>1.9199999999999998E-2</v>
      </c>
      <c r="V68" s="3"/>
      <c r="Y68" s="14" t="s">
        <v>192</v>
      </c>
      <c r="Z68" s="14" t="s">
        <v>161</v>
      </c>
      <c r="AA68" s="2">
        <v>156</v>
      </c>
      <c r="AB68" s="1">
        <f>SUM(AA68:AA71)</f>
        <v>504</v>
      </c>
      <c r="AC68" s="1">
        <f>D68*($AA68/504)</f>
        <v>0</v>
      </c>
      <c r="AD68" s="1">
        <f t="shared" ref="AD68:AT71" si="212">E68*($AA68/504)</f>
        <v>0</v>
      </c>
      <c r="AE68" s="1">
        <f t="shared" si="212"/>
        <v>0</v>
      </c>
      <c r="AF68" s="1">
        <f t="shared" si="212"/>
        <v>0</v>
      </c>
      <c r="AG68" s="1">
        <f t="shared" si="212"/>
        <v>1.980952380952381E-3</v>
      </c>
      <c r="AH68" s="1">
        <f t="shared" si="212"/>
        <v>0</v>
      </c>
      <c r="AI68" s="1">
        <f t="shared" si="212"/>
        <v>0</v>
      </c>
      <c r="AJ68" s="1">
        <f t="shared" si="212"/>
        <v>2.5690476190476194E-2</v>
      </c>
      <c r="AK68" s="1">
        <f t="shared" si="212"/>
        <v>1.980952380952381E-3</v>
      </c>
      <c r="AL68" s="1">
        <f t="shared" si="212"/>
        <v>5.8809523809523808E-3</v>
      </c>
      <c r="AM68" s="1">
        <f t="shared" si="212"/>
        <v>0</v>
      </c>
      <c r="AN68" s="1">
        <f t="shared" si="212"/>
        <v>0</v>
      </c>
      <c r="AO68" s="1">
        <f t="shared" si="212"/>
        <v>9.9047619047619058E-3</v>
      </c>
      <c r="AP68" s="1">
        <f t="shared" si="212"/>
        <v>0</v>
      </c>
      <c r="AQ68" s="1">
        <f t="shared" si="212"/>
        <v>1.980952380952381E-3</v>
      </c>
      <c r="AR68" s="1">
        <f t="shared" si="212"/>
        <v>0</v>
      </c>
      <c r="AS68" s="1">
        <f t="shared" si="212"/>
        <v>0</v>
      </c>
      <c r="AT68" s="1">
        <f t="shared" si="212"/>
        <v>5.942857142857143E-3</v>
      </c>
      <c r="AU68" s="55">
        <f t="shared" si="209"/>
        <v>2.5690476190476191E-2</v>
      </c>
      <c r="AX68" s="14" t="s">
        <v>192</v>
      </c>
      <c r="AY68" s="14" t="s">
        <v>161</v>
      </c>
      <c r="AZ68" s="2">
        <v>156</v>
      </c>
      <c r="BA68" s="1">
        <f>SUM(AZ68:AZ71)</f>
        <v>504</v>
      </c>
      <c r="BB68" s="1">
        <f>SUM(AC68:AC71)</f>
        <v>0</v>
      </c>
      <c r="BC68" s="1">
        <f t="shared" ref="BC68" si="213">SUM(AD68:AD71)</f>
        <v>0</v>
      </c>
      <c r="BD68" s="1">
        <f t="shared" ref="BD68" si="214">SUM(AE68:AE71)</f>
        <v>0</v>
      </c>
      <c r="BE68" s="1">
        <f t="shared" ref="BE68" si="215">SUM(AF68:AF71)</f>
        <v>0</v>
      </c>
      <c r="BF68" s="1">
        <f t="shared" ref="BF68" si="216">SUM(AG68:AG71)</f>
        <v>1.980952380952381E-3</v>
      </c>
      <c r="BG68" s="1">
        <f t="shared" ref="BG68" si="217">SUM(AH68:AH71)</f>
        <v>0</v>
      </c>
      <c r="BH68" s="1">
        <f t="shared" ref="BH68" si="218">SUM(AI68:AI71)</f>
        <v>0</v>
      </c>
      <c r="BI68" s="1">
        <f t="shared" ref="BI68" si="219">SUM(AJ68:AJ71)</f>
        <v>5.7468253968253974E-2</v>
      </c>
      <c r="BJ68" s="1">
        <f t="shared" ref="BJ68" si="220">SUM(AK68:AK71)</f>
        <v>1.980952380952381E-3</v>
      </c>
      <c r="BK68" s="1">
        <f t="shared" ref="BK68" si="221">SUM(AL68:AL71)</f>
        <v>1.9805555555555555E-2</v>
      </c>
      <c r="BL68" s="1">
        <f t="shared" ref="BL68" si="222">SUM(AM68:AM71)</f>
        <v>0</v>
      </c>
      <c r="BM68" s="1">
        <f t="shared" ref="BM68" si="223">SUM(AN68:AN71)</f>
        <v>0</v>
      </c>
      <c r="BN68" s="1">
        <f t="shared" ref="BN68" si="224">SUM(AO68:AO71)</f>
        <v>1.3789682539682541E-2</v>
      </c>
      <c r="BO68" s="1">
        <f t="shared" ref="BO68" si="225">SUM(AP68:AP71)</f>
        <v>0</v>
      </c>
      <c r="BP68" s="1">
        <f t="shared" ref="BP68" si="226">SUM(AQ68:AQ71)</f>
        <v>1.2056349206349208E-2</v>
      </c>
      <c r="BQ68" s="1">
        <f t="shared" ref="BQ68" si="227">SUM(AR68:AR71)</f>
        <v>0</v>
      </c>
      <c r="BR68" s="1">
        <f t="shared" ref="BR68" si="228">SUM(AS68:AS71)</f>
        <v>0</v>
      </c>
      <c r="BS68" s="1">
        <f t="shared" ref="BS68" si="229">SUM(AT68:AT71)</f>
        <v>1.0061904761904763E-2</v>
      </c>
    </row>
    <row r="69" spans="1:71" x14ac:dyDescent="0.35">
      <c r="A69" s="14" t="s">
        <v>109</v>
      </c>
      <c r="B69" s="14" t="s">
        <v>161</v>
      </c>
      <c r="C69" s="2">
        <v>178</v>
      </c>
      <c r="D69" s="37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9">
        <v>0</v>
      </c>
      <c r="K69" s="2">
        <v>6.2E-2</v>
      </c>
      <c r="L69" s="27">
        <v>0</v>
      </c>
      <c r="M69" s="2">
        <v>2.8000000000000001E-2</v>
      </c>
      <c r="N69" s="2">
        <v>0</v>
      </c>
      <c r="O69" s="2">
        <v>0</v>
      </c>
      <c r="P69" s="2">
        <v>1.0999999999999999E-2</v>
      </c>
      <c r="Q69" s="2">
        <v>0</v>
      </c>
      <c r="R69" s="2">
        <v>1.7000000000000001E-2</v>
      </c>
      <c r="S69" s="2">
        <v>0</v>
      </c>
      <c r="T69" s="2">
        <v>0</v>
      </c>
      <c r="U69" s="2">
        <v>6.0000000000000001E-3</v>
      </c>
      <c r="V69" s="3"/>
      <c r="Y69" s="14"/>
      <c r="Z69" s="14"/>
      <c r="AA69" s="2">
        <v>178</v>
      </c>
      <c r="AC69" s="1">
        <f t="shared" ref="AC69:AC71" si="230">D69*($AA69/504)</f>
        <v>0</v>
      </c>
      <c r="AD69" s="1">
        <f t="shared" si="212"/>
        <v>0</v>
      </c>
      <c r="AE69" s="1">
        <f t="shared" si="212"/>
        <v>0</v>
      </c>
      <c r="AF69" s="1">
        <f t="shared" si="212"/>
        <v>0</v>
      </c>
      <c r="AG69" s="1">
        <f t="shared" si="212"/>
        <v>0</v>
      </c>
      <c r="AH69" s="1">
        <f t="shared" si="212"/>
        <v>0</v>
      </c>
      <c r="AI69" s="1">
        <f t="shared" si="212"/>
        <v>0</v>
      </c>
      <c r="AJ69" s="1">
        <f t="shared" si="212"/>
        <v>2.1896825396825397E-2</v>
      </c>
      <c r="AK69" s="1">
        <f t="shared" si="212"/>
        <v>0</v>
      </c>
      <c r="AL69" s="1">
        <f t="shared" si="212"/>
        <v>9.8888888888888898E-3</v>
      </c>
      <c r="AM69" s="1">
        <f t="shared" si="212"/>
        <v>0</v>
      </c>
      <c r="AN69" s="1">
        <f t="shared" si="212"/>
        <v>0</v>
      </c>
      <c r="AO69" s="1">
        <f t="shared" si="212"/>
        <v>3.8849206349206348E-3</v>
      </c>
      <c r="AP69" s="1">
        <f t="shared" si="212"/>
        <v>0</v>
      </c>
      <c r="AQ69" s="1">
        <f t="shared" si="212"/>
        <v>6.0039682539682546E-3</v>
      </c>
      <c r="AR69" s="1">
        <f t="shared" si="212"/>
        <v>0</v>
      </c>
      <c r="AS69" s="1">
        <f t="shared" si="212"/>
        <v>0</v>
      </c>
      <c r="AT69" s="1">
        <f t="shared" si="212"/>
        <v>2.1190476190476194E-3</v>
      </c>
      <c r="AU69" s="55">
        <f t="shared" si="209"/>
        <v>2.1896825396825401E-2</v>
      </c>
      <c r="AX69" s="14"/>
      <c r="AY69" s="14"/>
      <c r="AZ69" s="2">
        <v>178</v>
      </c>
    </row>
    <row r="70" spans="1:71" x14ac:dyDescent="0.35">
      <c r="A70" s="14" t="s">
        <v>110</v>
      </c>
      <c r="B70" s="14" t="s">
        <v>161</v>
      </c>
      <c r="C70" s="2">
        <v>56</v>
      </c>
      <c r="D70" s="37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9">
        <v>0</v>
      </c>
      <c r="K70" s="2">
        <v>3.5999999999999997E-2</v>
      </c>
      <c r="L70" s="27">
        <v>0</v>
      </c>
      <c r="M70" s="2">
        <v>1.7999999999999999E-2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1.7999999999999999E-2</v>
      </c>
      <c r="V70" s="3"/>
      <c r="Y70" s="14"/>
      <c r="Z70" s="14"/>
      <c r="AA70" s="2">
        <v>56</v>
      </c>
      <c r="AC70" s="1">
        <f t="shared" si="230"/>
        <v>0</v>
      </c>
      <c r="AD70" s="1">
        <f t="shared" si="212"/>
        <v>0</v>
      </c>
      <c r="AE70" s="1">
        <f t="shared" si="212"/>
        <v>0</v>
      </c>
      <c r="AF70" s="1">
        <f t="shared" si="212"/>
        <v>0</v>
      </c>
      <c r="AG70" s="1">
        <f t="shared" si="212"/>
        <v>0</v>
      </c>
      <c r="AH70" s="1">
        <f t="shared" si="212"/>
        <v>0</v>
      </c>
      <c r="AI70" s="1">
        <f t="shared" si="212"/>
        <v>0</v>
      </c>
      <c r="AJ70" s="1">
        <f t="shared" si="212"/>
        <v>3.9999999999999992E-3</v>
      </c>
      <c r="AK70" s="1">
        <f t="shared" si="212"/>
        <v>0</v>
      </c>
      <c r="AL70" s="1">
        <f t="shared" si="212"/>
        <v>1.9999999999999996E-3</v>
      </c>
      <c r="AM70" s="1">
        <f t="shared" si="212"/>
        <v>0</v>
      </c>
      <c r="AN70" s="1">
        <f t="shared" si="212"/>
        <v>0</v>
      </c>
      <c r="AO70" s="1">
        <f t="shared" si="212"/>
        <v>0</v>
      </c>
      <c r="AP70" s="1">
        <f t="shared" si="212"/>
        <v>0</v>
      </c>
      <c r="AQ70" s="1">
        <f t="shared" si="212"/>
        <v>0</v>
      </c>
      <c r="AR70" s="1">
        <f t="shared" si="212"/>
        <v>0</v>
      </c>
      <c r="AS70" s="1">
        <f t="shared" si="212"/>
        <v>0</v>
      </c>
      <c r="AT70" s="1">
        <f t="shared" si="212"/>
        <v>1.9999999999999996E-3</v>
      </c>
      <c r="AU70" s="55">
        <f t="shared" si="209"/>
        <v>3.9999999999999992E-3</v>
      </c>
      <c r="AX70" s="14"/>
      <c r="AY70" s="14"/>
      <c r="AZ70" s="2">
        <v>56</v>
      </c>
    </row>
    <row r="71" spans="1:71" x14ac:dyDescent="0.35">
      <c r="A71" s="14" t="s">
        <v>111</v>
      </c>
      <c r="B71" s="14" t="s">
        <v>161</v>
      </c>
      <c r="C71" s="2">
        <v>114</v>
      </c>
      <c r="D71" s="37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9">
        <v>0</v>
      </c>
      <c r="K71" s="2">
        <v>2.5999999999999999E-2</v>
      </c>
      <c r="L71" s="27">
        <v>0</v>
      </c>
      <c r="M71" s="2">
        <v>8.9999999999999993E-3</v>
      </c>
      <c r="N71" s="2">
        <v>0</v>
      </c>
      <c r="O71" s="2">
        <v>0</v>
      </c>
      <c r="P71" s="2">
        <v>0</v>
      </c>
      <c r="Q71" s="2">
        <v>0</v>
      </c>
      <c r="R71" s="2">
        <v>1.7999999999999999E-2</v>
      </c>
      <c r="S71" s="2">
        <v>0</v>
      </c>
      <c r="T71" s="2">
        <v>0</v>
      </c>
      <c r="U71" s="2">
        <v>0</v>
      </c>
      <c r="V71" s="3"/>
      <c r="Y71" s="14"/>
      <c r="Z71" s="14"/>
      <c r="AA71" s="2">
        <v>114</v>
      </c>
      <c r="AC71" s="1">
        <f t="shared" si="230"/>
        <v>0</v>
      </c>
      <c r="AD71" s="1">
        <f t="shared" si="212"/>
        <v>0</v>
      </c>
      <c r="AE71" s="1">
        <f t="shared" si="212"/>
        <v>0</v>
      </c>
      <c r="AF71" s="1">
        <f t="shared" si="212"/>
        <v>0</v>
      </c>
      <c r="AG71" s="1">
        <f t="shared" si="212"/>
        <v>0</v>
      </c>
      <c r="AH71" s="1">
        <f t="shared" si="212"/>
        <v>0</v>
      </c>
      <c r="AI71" s="1">
        <f t="shared" si="212"/>
        <v>0</v>
      </c>
      <c r="AJ71" s="1">
        <f t="shared" si="212"/>
        <v>5.8809523809523808E-3</v>
      </c>
      <c r="AK71" s="1">
        <f t="shared" si="212"/>
        <v>0</v>
      </c>
      <c r="AL71" s="1">
        <f t="shared" si="212"/>
        <v>2.0357142857142857E-3</v>
      </c>
      <c r="AM71" s="1">
        <f t="shared" si="212"/>
        <v>0</v>
      </c>
      <c r="AN71" s="1">
        <f t="shared" si="212"/>
        <v>0</v>
      </c>
      <c r="AO71" s="1">
        <f t="shared" si="212"/>
        <v>0</v>
      </c>
      <c r="AP71" s="1">
        <f t="shared" si="212"/>
        <v>0</v>
      </c>
      <c r="AQ71" s="1">
        <f t="shared" si="212"/>
        <v>4.0714285714285713E-3</v>
      </c>
      <c r="AR71" s="1">
        <f t="shared" si="212"/>
        <v>0</v>
      </c>
      <c r="AS71" s="1">
        <f t="shared" si="212"/>
        <v>0</v>
      </c>
      <c r="AT71" s="1">
        <f t="shared" si="212"/>
        <v>0</v>
      </c>
      <c r="AU71" s="55">
        <f t="shared" si="209"/>
        <v>6.107142857142857E-3</v>
      </c>
      <c r="AX71" s="14"/>
      <c r="AY71" s="14"/>
      <c r="AZ71" s="2">
        <v>114</v>
      </c>
    </row>
    <row r="72" spans="1:71" x14ac:dyDescent="0.35">
      <c r="A72" s="19" t="s">
        <v>112</v>
      </c>
      <c r="B72" s="19"/>
      <c r="D72" s="37"/>
      <c r="E72" s="38"/>
      <c r="F72" s="38"/>
      <c r="G72" s="38"/>
      <c r="H72" s="38"/>
      <c r="I72" s="38"/>
      <c r="J72" s="39"/>
      <c r="L72" s="27"/>
      <c r="V72" s="3"/>
    </row>
    <row r="73" spans="1:71" x14ac:dyDescent="0.35">
      <c r="A73" s="14" t="s">
        <v>22</v>
      </c>
      <c r="B73" s="14" t="s">
        <v>158</v>
      </c>
      <c r="C73" s="2">
        <v>117</v>
      </c>
      <c r="D73" s="37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9">
        <v>0</v>
      </c>
      <c r="K73" s="2">
        <v>2.5999999999999999E-2</v>
      </c>
      <c r="L73" s="27">
        <v>0</v>
      </c>
      <c r="M73" s="2">
        <v>1.7000000000000001E-2</v>
      </c>
      <c r="N73" s="2">
        <v>0</v>
      </c>
      <c r="O73" s="2">
        <v>0</v>
      </c>
      <c r="P73" s="2">
        <v>8.9999999999999993E-3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3"/>
    </row>
    <row r="74" spans="1:71" x14ac:dyDescent="0.35">
      <c r="A74" s="14" t="s">
        <v>23</v>
      </c>
      <c r="B74" s="14" t="s">
        <v>162</v>
      </c>
      <c r="C74" s="2">
        <v>61</v>
      </c>
      <c r="D74" s="37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9">
        <v>0</v>
      </c>
      <c r="K74" s="2">
        <v>0.13100000000000001</v>
      </c>
      <c r="L74" s="27">
        <v>0</v>
      </c>
      <c r="M74" s="2">
        <v>0.115</v>
      </c>
      <c r="N74" s="2">
        <v>0</v>
      </c>
      <c r="O74" s="2">
        <v>0</v>
      </c>
      <c r="P74" s="2">
        <v>0</v>
      </c>
      <c r="Q74" s="2">
        <v>0</v>
      </c>
      <c r="R74" s="2">
        <v>1.6E-2</v>
      </c>
      <c r="S74" s="2">
        <v>0</v>
      </c>
      <c r="T74" s="2">
        <v>0</v>
      </c>
      <c r="U74" s="2">
        <v>0</v>
      </c>
      <c r="V74" s="3"/>
    </row>
    <row r="75" spans="1:71" x14ac:dyDescent="0.35">
      <c r="A75" s="14" t="s">
        <v>113</v>
      </c>
      <c r="B75" s="14" t="s">
        <v>158</v>
      </c>
      <c r="C75" s="2">
        <v>54</v>
      </c>
      <c r="D75" s="37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9">
        <v>0</v>
      </c>
      <c r="K75" s="2">
        <v>3.6999999999999998E-2</v>
      </c>
      <c r="L75" s="27">
        <v>0</v>
      </c>
      <c r="M75" s="2">
        <v>3.6999999999999998E-2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3"/>
    </row>
    <row r="76" spans="1:71" x14ac:dyDescent="0.35">
      <c r="A76" s="14" t="s">
        <v>24</v>
      </c>
      <c r="B76" s="14" t="s">
        <v>163</v>
      </c>
      <c r="C76" s="2">
        <v>80</v>
      </c>
      <c r="D76" s="37">
        <v>0</v>
      </c>
      <c r="E76" s="38">
        <v>0</v>
      </c>
      <c r="F76" s="38">
        <v>0</v>
      </c>
      <c r="G76" s="38">
        <v>0</v>
      </c>
      <c r="H76" s="38">
        <v>1.2999999999999999E-2</v>
      </c>
      <c r="I76" s="38">
        <v>0</v>
      </c>
      <c r="J76" s="39">
        <v>1.2999999999999999E-2</v>
      </c>
      <c r="K76" s="2">
        <v>6.3E-2</v>
      </c>
      <c r="L76" s="27">
        <v>0</v>
      </c>
      <c r="M76" s="2">
        <v>2.5000000000000001E-2</v>
      </c>
      <c r="N76" s="2">
        <v>0</v>
      </c>
      <c r="O76" s="2">
        <v>0</v>
      </c>
      <c r="P76" s="2">
        <v>2.5000000000000001E-2</v>
      </c>
      <c r="Q76" s="2">
        <v>0</v>
      </c>
      <c r="R76" s="2">
        <v>1.2999999999999999E-2</v>
      </c>
      <c r="S76" s="2">
        <v>0</v>
      </c>
      <c r="T76" s="2">
        <v>0</v>
      </c>
      <c r="U76" s="2">
        <v>0</v>
      </c>
      <c r="V76" s="3"/>
    </row>
    <row r="77" spans="1:71" x14ac:dyDescent="0.35">
      <c r="A77" s="14" t="s">
        <v>25</v>
      </c>
      <c r="B77" s="14" t="s">
        <v>163</v>
      </c>
      <c r="C77" s="2">
        <v>39</v>
      </c>
      <c r="D77" s="37">
        <v>0</v>
      </c>
      <c r="E77" s="43">
        <v>2.5999999999999999E-2</v>
      </c>
      <c r="F77" s="38">
        <v>0</v>
      </c>
      <c r="G77" s="38">
        <v>0</v>
      </c>
      <c r="H77" s="38">
        <v>0</v>
      </c>
      <c r="I77" s="38">
        <v>0</v>
      </c>
      <c r="J77" s="39">
        <v>2.5999999999999999E-2</v>
      </c>
      <c r="K77" s="2">
        <v>0.10299999999999999</v>
      </c>
      <c r="L77" s="27">
        <v>0</v>
      </c>
      <c r="M77" s="2">
        <v>7.6999999999999999E-2</v>
      </c>
      <c r="N77" s="2">
        <v>0</v>
      </c>
      <c r="O77" s="2">
        <v>0</v>
      </c>
      <c r="P77" s="2">
        <v>2.5999999999999999E-2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3"/>
      <c r="Y77" s="14" t="s">
        <v>195</v>
      </c>
      <c r="Z77" s="14" t="s">
        <v>163</v>
      </c>
      <c r="AA77" s="2">
        <v>39</v>
      </c>
      <c r="AB77" s="1">
        <f>SUM(AA77:AA82)</f>
        <v>625</v>
      </c>
      <c r="AC77" s="1">
        <f>D77*($AA77/625)</f>
        <v>0</v>
      </c>
      <c r="AD77" s="1">
        <f t="shared" ref="AD77:AT82" si="231">E77*($AA77/625)</f>
        <v>1.6223999999999998E-3</v>
      </c>
      <c r="AE77" s="1">
        <f t="shared" si="231"/>
        <v>0</v>
      </c>
      <c r="AF77" s="1">
        <f t="shared" si="231"/>
        <v>0</v>
      </c>
      <c r="AG77" s="1">
        <f t="shared" si="231"/>
        <v>0</v>
      </c>
      <c r="AH77" s="1">
        <f t="shared" si="231"/>
        <v>0</v>
      </c>
      <c r="AI77" s="1">
        <f t="shared" si="231"/>
        <v>1.6223999999999998E-3</v>
      </c>
      <c r="AJ77" s="54">
        <f t="shared" si="231"/>
        <v>6.4271999999999992E-3</v>
      </c>
      <c r="AK77" s="1">
        <f t="shared" si="231"/>
        <v>0</v>
      </c>
      <c r="AL77" s="1">
        <f t="shared" si="231"/>
        <v>4.8047999999999997E-3</v>
      </c>
      <c r="AM77" s="1">
        <f t="shared" si="231"/>
        <v>0</v>
      </c>
      <c r="AN77" s="1">
        <f t="shared" si="231"/>
        <v>0</v>
      </c>
      <c r="AO77" s="1">
        <f t="shared" si="231"/>
        <v>1.6223999999999998E-3</v>
      </c>
      <c r="AP77" s="1">
        <f t="shared" si="231"/>
        <v>0</v>
      </c>
      <c r="AQ77" s="1">
        <f t="shared" si="231"/>
        <v>0</v>
      </c>
      <c r="AR77" s="1">
        <f t="shared" si="231"/>
        <v>0</v>
      </c>
      <c r="AS77" s="1">
        <f t="shared" si="231"/>
        <v>0</v>
      </c>
      <c r="AT77" s="1">
        <f t="shared" si="231"/>
        <v>0</v>
      </c>
      <c r="AU77" s="55">
        <f t="shared" ref="AU77:AU82" si="232">SUM(AK77:AT77)</f>
        <v>6.4271999999999992E-3</v>
      </c>
      <c r="AX77" s="14" t="s">
        <v>195</v>
      </c>
      <c r="AY77" s="14" t="s">
        <v>163</v>
      </c>
      <c r="AZ77" s="2">
        <v>39</v>
      </c>
      <c r="BA77" s="1">
        <f>SUM(AZ77:AZ82)</f>
        <v>625</v>
      </c>
      <c r="BB77" s="1">
        <f>SUM(AC77:AC82)</f>
        <v>0</v>
      </c>
      <c r="BC77" s="1">
        <f t="shared" ref="BC77" si="233">SUM(AD77:AD82)</f>
        <v>1.6223999999999998E-3</v>
      </c>
      <c r="BD77" s="1">
        <f t="shared" ref="BD77" si="234">SUM(AE77:AE82)</f>
        <v>0</v>
      </c>
      <c r="BE77" s="1">
        <f t="shared" ref="BE77" si="235">SUM(AF77:AF82)</f>
        <v>0</v>
      </c>
      <c r="BF77" s="1">
        <f t="shared" ref="BF77" si="236">SUM(AG77:AG82)</f>
        <v>0</v>
      </c>
      <c r="BG77" s="1">
        <f t="shared" ref="BG77" si="237">SUM(AH77:AH82)</f>
        <v>0</v>
      </c>
      <c r="BH77" s="1">
        <f t="shared" ref="BH77" si="238">SUM(AI77:AI82)</f>
        <v>0.1280096</v>
      </c>
      <c r="BI77" s="1">
        <f t="shared" ref="BI77" si="239">SUM(AJ77:AJ82)</f>
        <v>0.3122624</v>
      </c>
      <c r="BJ77" s="1">
        <f t="shared" ref="BJ77" si="240">SUM(AK77:AK82)</f>
        <v>1.5793600000000001E-2</v>
      </c>
      <c r="BK77" s="1">
        <f t="shared" ref="BK77" si="241">SUM(AL77:AL82)</f>
        <v>0.20639199999999999</v>
      </c>
      <c r="BL77" s="1">
        <f t="shared" ref="BL77" si="242">SUM(AM77:AM82)</f>
        <v>0</v>
      </c>
      <c r="BM77" s="1">
        <f t="shared" ref="BM77" si="243">SUM(AN77:AN82)</f>
        <v>0</v>
      </c>
      <c r="BN77" s="1">
        <f t="shared" ref="BN77" si="244">SUM(AO77:AO82)</f>
        <v>3.2015999999999998E-3</v>
      </c>
      <c r="BO77" s="1">
        <f t="shared" ref="BO77" si="245">SUM(AP77:AP82)</f>
        <v>0</v>
      </c>
      <c r="BP77" s="1">
        <f t="shared" ref="BP77" si="246">SUM(AQ77:AQ82)</f>
        <v>1.5792E-3</v>
      </c>
      <c r="BQ77" s="1">
        <f t="shared" ref="BQ77" si="247">SUM(AR77:AR82)</f>
        <v>0</v>
      </c>
      <c r="BR77" s="1">
        <f t="shared" ref="BR77" si="248">SUM(AS77:AS82)</f>
        <v>0</v>
      </c>
      <c r="BS77" s="1">
        <f t="shared" ref="BS77" si="249">SUM(AT77:AT82)</f>
        <v>8.4769600000000001E-2</v>
      </c>
    </row>
    <row r="78" spans="1:71" x14ac:dyDescent="0.35">
      <c r="A78" s="14" t="s">
        <v>26</v>
      </c>
      <c r="B78" s="14" t="s">
        <v>164</v>
      </c>
      <c r="C78" s="2">
        <v>329</v>
      </c>
      <c r="D78" s="37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9">
        <v>0.23400000000000001</v>
      </c>
      <c r="K78" s="2">
        <v>0.35899999999999999</v>
      </c>
      <c r="L78" s="27">
        <v>2.4E-2</v>
      </c>
      <c r="M78" s="2">
        <v>0.32200000000000001</v>
      </c>
      <c r="N78" s="2">
        <v>0</v>
      </c>
      <c r="O78" s="2">
        <v>0</v>
      </c>
      <c r="P78" s="2">
        <v>3.0000000000000001E-3</v>
      </c>
      <c r="Q78" s="2">
        <v>0</v>
      </c>
      <c r="R78" s="2">
        <v>3.0000000000000001E-3</v>
      </c>
      <c r="S78" s="2">
        <v>0</v>
      </c>
      <c r="T78" s="2">
        <v>0</v>
      </c>
      <c r="U78" s="2">
        <v>6.0000000000000001E-3</v>
      </c>
      <c r="V78" s="3"/>
      <c r="Y78" s="14"/>
      <c r="Z78" s="14"/>
      <c r="AA78" s="2">
        <v>329</v>
      </c>
      <c r="AC78" s="1">
        <f t="shared" ref="AC78:AC82" si="250">D78*($AA78/625)</f>
        <v>0</v>
      </c>
      <c r="AD78" s="1">
        <f t="shared" si="231"/>
        <v>0</v>
      </c>
      <c r="AE78" s="1">
        <f t="shared" si="231"/>
        <v>0</v>
      </c>
      <c r="AF78" s="1">
        <f t="shared" si="231"/>
        <v>0</v>
      </c>
      <c r="AG78" s="1">
        <f t="shared" si="231"/>
        <v>0</v>
      </c>
      <c r="AH78" s="1">
        <f t="shared" si="231"/>
        <v>0</v>
      </c>
      <c r="AI78" s="1">
        <f t="shared" si="231"/>
        <v>0.1231776</v>
      </c>
      <c r="AJ78" s="54">
        <f t="shared" si="231"/>
        <v>0.1889776</v>
      </c>
      <c r="AK78" s="1">
        <f t="shared" si="231"/>
        <v>1.26336E-2</v>
      </c>
      <c r="AL78" s="1">
        <f t="shared" si="231"/>
        <v>0.16950080000000001</v>
      </c>
      <c r="AM78" s="1">
        <f t="shared" si="231"/>
        <v>0</v>
      </c>
      <c r="AN78" s="1">
        <f t="shared" si="231"/>
        <v>0</v>
      </c>
      <c r="AO78" s="1">
        <f t="shared" si="231"/>
        <v>1.5792E-3</v>
      </c>
      <c r="AP78" s="1">
        <f t="shared" si="231"/>
        <v>0</v>
      </c>
      <c r="AQ78" s="1">
        <f t="shared" si="231"/>
        <v>1.5792E-3</v>
      </c>
      <c r="AR78" s="1">
        <f t="shared" si="231"/>
        <v>0</v>
      </c>
      <c r="AS78" s="1">
        <f t="shared" si="231"/>
        <v>0</v>
      </c>
      <c r="AT78" s="1">
        <f t="shared" si="231"/>
        <v>3.1584E-3</v>
      </c>
      <c r="AU78" s="55">
        <f t="shared" si="232"/>
        <v>0.18845120000000001</v>
      </c>
      <c r="AX78" s="14"/>
      <c r="AY78" s="14"/>
      <c r="AZ78" s="2">
        <v>329</v>
      </c>
    </row>
    <row r="79" spans="1:71" x14ac:dyDescent="0.35">
      <c r="A79" s="14" t="s">
        <v>27</v>
      </c>
      <c r="B79" s="14" t="s">
        <v>158</v>
      </c>
      <c r="C79" s="2">
        <v>54</v>
      </c>
      <c r="D79" s="37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9">
        <v>0</v>
      </c>
      <c r="K79" s="2">
        <v>0</v>
      </c>
      <c r="L79" s="27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3"/>
      <c r="Y79" s="14"/>
      <c r="Z79" s="14"/>
      <c r="AA79" s="2">
        <v>54</v>
      </c>
      <c r="AC79" s="1">
        <f t="shared" si="250"/>
        <v>0</v>
      </c>
      <c r="AD79" s="1">
        <f t="shared" si="231"/>
        <v>0</v>
      </c>
      <c r="AE79" s="1">
        <f t="shared" si="231"/>
        <v>0</v>
      </c>
      <c r="AF79" s="1">
        <f t="shared" si="231"/>
        <v>0</v>
      </c>
      <c r="AG79" s="1">
        <f t="shared" si="231"/>
        <v>0</v>
      </c>
      <c r="AH79" s="1">
        <f t="shared" si="231"/>
        <v>0</v>
      </c>
      <c r="AI79" s="1">
        <f t="shared" si="231"/>
        <v>0</v>
      </c>
      <c r="AJ79" s="54">
        <f t="shared" si="231"/>
        <v>0</v>
      </c>
      <c r="AK79" s="1">
        <f t="shared" si="231"/>
        <v>0</v>
      </c>
      <c r="AL79" s="1">
        <f t="shared" si="231"/>
        <v>0</v>
      </c>
      <c r="AM79" s="1">
        <f t="shared" si="231"/>
        <v>0</v>
      </c>
      <c r="AN79" s="1">
        <f t="shared" si="231"/>
        <v>0</v>
      </c>
      <c r="AO79" s="1">
        <f t="shared" si="231"/>
        <v>0</v>
      </c>
      <c r="AP79" s="1">
        <f t="shared" si="231"/>
        <v>0</v>
      </c>
      <c r="AQ79" s="1">
        <f t="shared" si="231"/>
        <v>0</v>
      </c>
      <c r="AR79" s="1">
        <f t="shared" si="231"/>
        <v>0</v>
      </c>
      <c r="AS79" s="1">
        <f t="shared" si="231"/>
        <v>0</v>
      </c>
      <c r="AT79" s="1">
        <f t="shared" si="231"/>
        <v>0</v>
      </c>
      <c r="AU79" s="55">
        <f t="shared" si="232"/>
        <v>0</v>
      </c>
      <c r="AX79" s="14"/>
      <c r="AY79" s="14"/>
      <c r="AZ79" s="2">
        <v>54</v>
      </c>
    </row>
    <row r="80" spans="1:71" x14ac:dyDescent="0.35">
      <c r="A80" s="14" t="s">
        <v>28</v>
      </c>
      <c r="B80" s="14" t="s">
        <v>165</v>
      </c>
      <c r="C80" s="2">
        <v>79</v>
      </c>
      <c r="D80" s="37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9">
        <v>0</v>
      </c>
      <c r="K80" s="2">
        <v>0.152</v>
      </c>
      <c r="L80" s="27">
        <v>2.5000000000000001E-2</v>
      </c>
      <c r="M80" s="2">
        <v>0.114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1.2999999999999999E-2</v>
      </c>
      <c r="V80" s="3"/>
      <c r="Y80" s="14"/>
      <c r="Z80" s="14"/>
      <c r="AA80" s="2">
        <v>79</v>
      </c>
      <c r="AC80" s="1">
        <f t="shared" si="250"/>
        <v>0</v>
      </c>
      <c r="AD80" s="1">
        <f t="shared" si="231"/>
        <v>0</v>
      </c>
      <c r="AE80" s="1">
        <f t="shared" si="231"/>
        <v>0</v>
      </c>
      <c r="AF80" s="1">
        <f t="shared" si="231"/>
        <v>0</v>
      </c>
      <c r="AG80" s="1">
        <f t="shared" si="231"/>
        <v>0</v>
      </c>
      <c r="AH80" s="1">
        <f t="shared" si="231"/>
        <v>0</v>
      </c>
      <c r="AI80" s="1">
        <f t="shared" si="231"/>
        <v>0</v>
      </c>
      <c r="AJ80" s="54">
        <f t="shared" si="231"/>
        <v>1.9212800000000002E-2</v>
      </c>
      <c r="AK80" s="1">
        <f t="shared" si="231"/>
        <v>3.1600000000000005E-3</v>
      </c>
      <c r="AL80" s="1">
        <f t="shared" si="231"/>
        <v>1.4409600000000002E-2</v>
      </c>
      <c r="AM80" s="1">
        <f t="shared" si="231"/>
        <v>0</v>
      </c>
      <c r="AN80" s="1">
        <f t="shared" si="231"/>
        <v>0</v>
      </c>
      <c r="AO80" s="1">
        <f t="shared" si="231"/>
        <v>0</v>
      </c>
      <c r="AP80" s="1">
        <f t="shared" si="231"/>
        <v>0</v>
      </c>
      <c r="AQ80" s="1">
        <f t="shared" si="231"/>
        <v>0</v>
      </c>
      <c r="AR80" s="1">
        <f t="shared" si="231"/>
        <v>0</v>
      </c>
      <c r="AS80" s="1">
        <f t="shared" si="231"/>
        <v>0</v>
      </c>
      <c r="AT80" s="1">
        <f t="shared" si="231"/>
        <v>1.6432E-3</v>
      </c>
      <c r="AU80" s="55">
        <f t="shared" si="232"/>
        <v>1.9212800000000002E-2</v>
      </c>
      <c r="AX80" s="14"/>
      <c r="AY80" s="14"/>
      <c r="AZ80" s="2">
        <v>79</v>
      </c>
    </row>
    <row r="81" spans="1:71" x14ac:dyDescent="0.35">
      <c r="A81" s="14" t="s">
        <v>29</v>
      </c>
      <c r="B81" s="24" t="s">
        <v>158</v>
      </c>
      <c r="C81" s="2">
        <v>70</v>
      </c>
      <c r="D81" s="37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9">
        <v>1.4E-2</v>
      </c>
      <c r="K81" s="2">
        <v>0.74299999999999999</v>
      </c>
      <c r="L81" s="27">
        <v>0</v>
      </c>
      <c r="M81" s="2">
        <v>2.9000000000000001E-2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0.71399999999999997</v>
      </c>
      <c r="V81" s="3"/>
      <c r="Y81" s="14"/>
      <c r="Z81" s="24"/>
      <c r="AA81" s="2">
        <v>70</v>
      </c>
      <c r="AC81" s="1">
        <f t="shared" si="250"/>
        <v>0</v>
      </c>
      <c r="AD81" s="1">
        <f t="shared" si="231"/>
        <v>0</v>
      </c>
      <c r="AE81" s="1">
        <f t="shared" si="231"/>
        <v>0</v>
      </c>
      <c r="AF81" s="1">
        <f t="shared" si="231"/>
        <v>0</v>
      </c>
      <c r="AG81" s="1">
        <f t="shared" si="231"/>
        <v>0</v>
      </c>
      <c r="AH81" s="1">
        <f t="shared" si="231"/>
        <v>0</v>
      </c>
      <c r="AI81" s="1">
        <f t="shared" si="231"/>
        <v>1.5680000000000002E-3</v>
      </c>
      <c r="AJ81" s="54">
        <f t="shared" si="231"/>
        <v>8.3215999999999998E-2</v>
      </c>
      <c r="AK81" s="1">
        <f t="shared" si="231"/>
        <v>0</v>
      </c>
      <c r="AL81" s="1">
        <f t="shared" si="231"/>
        <v>3.248E-3</v>
      </c>
      <c r="AM81" s="1">
        <f t="shared" si="231"/>
        <v>0</v>
      </c>
      <c r="AN81" s="1">
        <f t="shared" si="231"/>
        <v>0</v>
      </c>
      <c r="AO81" s="1">
        <f t="shared" si="231"/>
        <v>0</v>
      </c>
      <c r="AP81" s="1">
        <f t="shared" si="231"/>
        <v>0</v>
      </c>
      <c r="AQ81" s="1">
        <f t="shared" si="231"/>
        <v>0</v>
      </c>
      <c r="AR81" s="1">
        <f t="shared" si="231"/>
        <v>0</v>
      </c>
      <c r="AS81" s="1">
        <f t="shared" si="231"/>
        <v>0</v>
      </c>
      <c r="AT81" s="1">
        <f t="shared" si="231"/>
        <v>7.9967999999999997E-2</v>
      </c>
      <c r="AU81" s="55">
        <f t="shared" si="232"/>
        <v>8.3215999999999998E-2</v>
      </c>
      <c r="AX81" s="14"/>
      <c r="AY81" s="24"/>
      <c r="AZ81" s="2">
        <v>70</v>
      </c>
    </row>
    <row r="82" spans="1:71" x14ac:dyDescent="0.35">
      <c r="A82" s="14" t="s">
        <v>30</v>
      </c>
      <c r="B82" s="14" t="s">
        <v>166</v>
      </c>
      <c r="C82" s="2">
        <v>54</v>
      </c>
      <c r="D82" s="37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9">
        <v>1.9E-2</v>
      </c>
      <c r="K82" s="2">
        <v>0.16700000000000001</v>
      </c>
      <c r="L82" s="27">
        <v>0</v>
      </c>
      <c r="M82" s="2">
        <v>0.16700000000000001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3"/>
      <c r="Y82" s="14"/>
      <c r="Z82" s="14"/>
      <c r="AA82" s="2">
        <v>54</v>
      </c>
      <c r="AC82" s="1">
        <f t="shared" si="250"/>
        <v>0</v>
      </c>
      <c r="AD82" s="1">
        <f t="shared" si="231"/>
        <v>0</v>
      </c>
      <c r="AE82" s="1">
        <f t="shared" si="231"/>
        <v>0</v>
      </c>
      <c r="AF82" s="1">
        <f t="shared" si="231"/>
        <v>0</v>
      </c>
      <c r="AG82" s="1">
        <f t="shared" si="231"/>
        <v>0</v>
      </c>
      <c r="AH82" s="1">
        <f t="shared" si="231"/>
        <v>0</v>
      </c>
      <c r="AI82" s="1">
        <f t="shared" si="231"/>
        <v>1.6416E-3</v>
      </c>
      <c r="AJ82" s="54">
        <f t="shared" si="231"/>
        <v>1.4428800000000002E-2</v>
      </c>
      <c r="AK82" s="1">
        <f t="shared" si="231"/>
        <v>0</v>
      </c>
      <c r="AL82" s="1">
        <f t="shared" si="231"/>
        <v>1.4428800000000002E-2</v>
      </c>
      <c r="AM82" s="1">
        <f t="shared" si="231"/>
        <v>0</v>
      </c>
      <c r="AN82" s="1">
        <f t="shared" si="231"/>
        <v>0</v>
      </c>
      <c r="AO82" s="1">
        <f t="shared" si="231"/>
        <v>0</v>
      </c>
      <c r="AP82" s="1">
        <f t="shared" si="231"/>
        <v>0</v>
      </c>
      <c r="AQ82" s="1">
        <f t="shared" si="231"/>
        <v>0</v>
      </c>
      <c r="AR82" s="1">
        <f t="shared" si="231"/>
        <v>0</v>
      </c>
      <c r="AS82" s="1">
        <f t="shared" si="231"/>
        <v>0</v>
      </c>
      <c r="AT82" s="1">
        <f t="shared" si="231"/>
        <v>0</v>
      </c>
      <c r="AU82" s="55">
        <f t="shared" si="232"/>
        <v>1.4428800000000002E-2</v>
      </c>
      <c r="AX82" s="14"/>
      <c r="AY82" s="14"/>
      <c r="AZ82" s="2">
        <v>54</v>
      </c>
    </row>
    <row r="83" spans="1:71" x14ac:dyDescent="0.35">
      <c r="A83" s="19" t="s">
        <v>114</v>
      </c>
      <c r="B83" s="19"/>
      <c r="D83" s="37"/>
      <c r="E83" s="38"/>
      <c r="F83" s="38"/>
      <c r="G83" s="38"/>
      <c r="H83" s="38"/>
      <c r="I83" s="38"/>
      <c r="J83" s="39"/>
      <c r="L83" s="27"/>
      <c r="V83" s="3"/>
    </row>
    <row r="84" spans="1:71" x14ac:dyDescent="0.35">
      <c r="A84" s="14" t="s">
        <v>115</v>
      </c>
      <c r="B84" s="14" t="s">
        <v>158</v>
      </c>
      <c r="C84" s="2">
        <v>78</v>
      </c>
      <c r="D84" s="37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9">
        <v>0</v>
      </c>
      <c r="K84" s="2">
        <v>1.2999999999999999E-2</v>
      </c>
      <c r="L84" s="27">
        <v>1.2999999999999999E-2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3"/>
      <c r="Y84" s="1" t="s">
        <v>196</v>
      </c>
      <c r="Z84" s="14" t="s">
        <v>158</v>
      </c>
      <c r="AA84" s="2">
        <v>78</v>
      </c>
      <c r="AB84" s="1">
        <f>SUM(AA84:AA90)</f>
        <v>690</v>
      </c>
      <c r="AC84" s="1">
        <f>D84*($AA84/690)</f>
        <v>0</v>
      </c>
      <c r="AD84" s="1">
        <f t="shared" ref="AD84:AT90" si="251">E84*($AA84/690)</f>
        <v>0</v>
      </c>
      <c r="AE84" s="1">
        <f t="shared" si="251"/>
        <v>0</v>
      </c>
      <c r="AF84" s="1">
        <f t="shared" si="251"/>
        <v>0</v>
      </c>
      <c r="AG84" s="1">
        <f t="shared" si="251"/>
        <v>0</v>
      </c>
      <c r="AH84" s="1">
        <f t="shared" si="251"/>
        <v>0</v>
      </c>
      <c r="AI84" s="1">
        <f t="shared" si="251"/>
        <v>0</v>
      </c>
      <c r="AJ84" s="54">
        <f t="shared" si="251"/>
        <v>1.4695652173913043E-3</v>
      </c>
      <c r="AK84" s="1">
        <f t="shared" si="251"/>
        <v>1.4695652173913043E-3</v>
      </c>
      <c r="AL84" s="1">
        <f t="shared" si="251"/>
        <v>0</v>
      </c>
      <c r="AM84" s="1">
        <f t="shared" si="251"/>
        <v>0</v>
      </c>
      <c r="AN84" s="1">
        <f t="shared" si="251"/>
        <v>0</v>
      </c>
      <c r="AO84" s="1">
        <f t="shared" si="251"/>
        <v>0</v>
      </c>
      <c r="AP84" s="1">
        <f t="shared" si="251"/>
        <v>0</v>
      </c>
      <c r="AQ84" s="1">
        <f t="shared" si="251"/>
        <v>0</v>
      </c>
      <c r="AR84" s="1">
        <f t="shared" si="251"/>
        <v>0</v>
      </c>
      <c r="AS84" s="1">
        <f t="shared" si="251"/>
        <v>0</v>
      </c>
      <c r="AT84" s="1">
        <f t="shared" si="251"/>
        <v>0</v>
      </c>
      <c r="AU84" s="55">
        <f t="shared" ref="AU84:AU90" si="252">SUM(AK84:AT84)</f>
        <v>1.4695652173913043E-3</v>
      </c>
      <c r="AX84" s="1" t="s">
        <v>196</v>
      </c>
      <c r="AY84" s="14" t="s">
        <v>158</v>
      </c>
      <c r="AZ84" s="2">
        <v>78</v>
      </c>
      <c r="BA84" s="1">
        <f>SUM(AZ84:AZ90)</f>
        <v>690</v>
      </c>
      <c r="BB84" s="1">
        <f>SUM(AC84:AC90)</f>
        <v>0</v>
      </c>
      <c r="BC84" s="1">
        <f t="shared" ref="BC84:BS84" si="253">SUM(AD84:AD90)</f>
        <v>0</v>
      </c>
      <c r="BD84" s="1">
        <f t="shared" si="253"/>
        <v>0</v>
      </c>
      <c r="BE84" s="1">
        <f t="shared" si="253"/>
        <v>0</v>
      </c>
      <c r="BF84" s="1">
        <f t="shared" si="253"/>
        <v>0</v>
      </c>
      <c r="BG84" s="1">
        <f t="shared" si="253"/>
        <v>0</v>
      </c>
      <c r="BH84" s="1">
        <f t="shared" si="253"/>
        <v>0</v>
      </c>
      <c r="BI84" s="1">
        <f t="shared" si="253"/>
        <v>8.5611594202898544E-2</v>
      </c>
      <c r="BJ84" s="1">
        <f t="shared" si="253"/>
        <v>3.0427536231884055E-2</v>
      </c>
      <c r="BK84" s="1">
        <f t="shared" si="253"/>
        <v>2.9039130434782609E-2</v>
      </c>
      <c r="BL84" s="1">
        <f t="shared" si="253"/>
        <v>0</v>
      </c>
      <c r="BM84" s="1">
        <f t="shared" si="253"/>
        <v>0</v>
      </c>
      <c r="BN84" s="1">
        <f t="shared" si="253"/>
        <v>5.8434782608695647E-3</v>
      </c>
      <c r="BO84" s="1">
        <f t="shared" si="253"/>
        <v>0</v>
      </c>
      <c r="BP84" s="1">
        <f t="shared" si="253"/>
        <v>5.8434782608695647E-3</v>
      </c>
      <c r="BQ84" s="1">
        <f t="shared" si="253"/>
        <v>2.9739130434782608E-3</v>
      </c>
      <c r="BR84" s="1">
        <f t="shared" si="253"/>
        <v>0</v>
      </c>
      <c r="BS84" s="1">
        <f t="shared" si="253"/>
        <v>1.1647826086956524E-2</v>
      </c>
    </row>
    <row r="85" spans="1:71" x14ac:dyDescent="0.35">
      <c r="A85" s="14" t="s">
        <v>116</v>
      </c>
      <c r="B85" s="14" t="s">
        <v>167</v>
      </c>
      <c r="C85" s="2">
        <v>113</v>
      </c>
      <c r="D85" s="37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9">
        <v>0</v>
      </c>
      <c r="K85" s="2">
        <v>9.7000000000000003E-2</v>
      </c>
      <c r="L85" s="27">
        <v>4.3999999999999997E-2</v>
      </c>
      <c r="M85" s="2">
        <v>8.9999999999999993E-3</v>
      </c>
      <c r="N85" s="2">
        <v>0</v>
      </c>
      <c r="O85" s="2">
        <v>0</v>
      </c>
      <c r="P85" s="2">
        <v>1.7999999999999999E-2</v>
      </c>
      <c r="Q85" s="2">
        <v>0</v>
      </c>
      <c r="R85" s="2">
        <v>1.7999999999999999E-2</v>
      </c>
      <c r="S85" s="2">
        <v>0</v>
      </c>
      <c r="T85" s="2">
        <v>0</v>
      </c>
      <c r="U85" s="2">
        <v>8.9999999999999993E-3</v>
      </c>
      <c r="V85" s="3"/>
      <c r="Z85" s="14"/>
      <c r="AA85" s="2">
        <v>113</v>
      </c>
      <c r="AC85" s="1">
        <f t="shared" ref="AC85:AC90" si="254">D85*($AA85/690)</f>
        <v>0</v>
      </c>
      <c r="AD85" s="1">
        <f t="shared" si="251"/>
        <v>0</v>
      </c>
      <c r="AE85" s="1">
        <f t="shared" si="251"/>
        <v>0</v>
      </c>
      <c r="AF85" s="1">
        <f t="shared" si="251"/>
        <v>0</v>
      </c>
      <c r="AG85" s="1">
        <f t="shared" si="251"/>
        <v>0</v>
      </c>
      <c r="AH85" s="1">
        <f t="shared" si="251"/>
        <v>0</v>
      </c>
      <c r="AI85" s="1">
        <f t="shared" si="251"/>
        <v>0</v>
      </c>
      <c r="AJ85" s="54">
        <f t="shared" si="251"/>
        <v>1.5885507246376811E-2</v>
      </c>
      <c r="AK85" s="1">
        <f t="shared" si="251"/>
        <v>7.2057971014492742E-3</v>
      </c>
      <c r="AL85" s="1">
        <f t="shared" si="251"/>
        <v>1.4739130434782606E-3</v>
      </c>
      <c r="AM85" s="1">
        <f t="shared" si="251"/>
        <v>0</v>
      </c>
      <c r="AN85" s="1">
        <f t="shared" si="251"/>
        <v>0</v>
      </c>
      <c r="AO85" s="1">
        <f t="shared" si="251"/>
        <v>2.9478260869565212E-3</v>
      </c>
      <c r="AP85" s="1">
        <f t="shared" si="251"/>
        <v>0</v>
      </c>
      <c r="AQ85" s="1">
        <f t="shared" si="251"/>
        <v>2.9478260869565212E-3</v>
      </c>
      <c r="AR85" s="1">
        <f t="shared" si="251"/>
        <v>0</v>
      </c>
      <c r="AS85" s="1">
        <f t="shared" si="251"/>
        <v>0</v>
      </c>
      <c r="AT85" s="1">
        <f t="shared" si="251"/>
        <v>1.4739130434782606E-3</v>
      </c>
      <c r="AU85" s="55">
        <f t="shared" si="252"/>
        <v>1.6049275362318836E-2</v>
      </c>
      <c r="AY85" s="14"/>
      <c r="AZ85" s="2">
        <v>113</v>
      </c>
    </row>
    <row r="86" spans="1:71" x14ac:dyDescent="0.35">
      <c r="A86" s="14" t="s">
        <v>117</v>
      </c>
      <c r="B86" s="14" t="s">
        <v>158</v>
      </c>
      <c r="C86" s="2">
        <v>141</v>
      </c>
      <c r="D86" s="37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9">
        <v>0</v>
      </c>
      <c r="K86" s="2">
        <v>2.8000000000000001E-2</v>
      </c>
      <c r="L86" s="27">
        <v>1.4E-2</v>
      </c>
      <c r="M86" s="2">
        <v>1.4E-2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3"/>
      <c r="Z86" s="14"/>
      <c r="AA86" s="2">
        <v>141</v>
      </c>
      <c r="AC86" s="1">
        <f t="shared" si="254"/>
        <v>0</v>
      </c>
      <c r="AD86" s="1">
        <f t="shared" si="251"/>
        <v>0</v>
      </c>
      <c r="AE86" s="1">
        <f t="shared" si="251"/>
        <v>0</v>
      </c>
      <c r="AF86" s="1">
        <f t="shared" si="251"/>
        <v>0</v>
      </c>
      <c r="AG86" s="1">
        <f t="shared" si="251"/>
        <v>0</v>
      </c>
      <c r="AH86" s="1">
        <f t="shared" si="251"/>
        <v>0</v>
      </c>
      <c r="AI86" s="1">
        <f t="shared" si="251"/>
        <v>0</v>
      </c>
      <c r="AJ86" s="54">
        <f t="shared" si="251"/>
        <v>5.7217391304347828E-3</v>
      </c>
      <c r="AK86" s="1">
        <f t="shared" si="251"/>
        <v>2.8608695652173914E-3</v>
      </c>
      <c r="AL86" s="1">
        <f t="shared" si="251"/>
        <v>2.8608695652173914E-3</v>
      </c>
      <c r="AM86" s="1">
        <f t="shared" si="251"/>
        <v>0</v>
      </c>
      <c r="AN86" s="1">
        <f t="shared" si="251"/>
        <v>0</v>
      </c>
      <c r="AO86" s="1">
        <f t="shared" si="251"/>
        <v>0</v>
      </c>
      <c r="AP86" s="1">
        <f t="shared" si="251"/>
        <v>0</v>
      </c>
      <c r="AQ86" s="1">
        <f t="shared" si="251"/>
        <v>0</v>
      </c>
      <c r="AR86" s="1">
        <f t="shared" si="251"/>
        <v>0</v>
      </c>
      <c r="AS86" s="1">
        <f t="shared" si="251"/>
        <v>0</v>
      </c>
      <c r="AT86" s="1">
        <f t="shared" si="251"/>
        <v>0</v>
      </c>
      <c r="AU86" s="55">
        <f t="shared" si="252"/>
        <v>5.7217391304347828E-3</v>
      </c>
      <c r="AY86" s="14"/>
      <c r="AZ86" s="2">
        <v>141</v>
      </c>
    </row>
    <row r="87" spans="1:71" x14ac:dyDescent="0.35">
      <c r="A87" s="14" t="s">
        <v>118</v>
      </c>
      <c r="B87" s="14" t="s">
        <v>158</v>
      </c>
      <c r="C87" s="2">
        <v>79</v>
      </c>
      <c r="D87" s="37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9">
        <v>0</v>
      </c>
      <c r="K87" s="2">
        <v>5.0999999999999997E-2</v>
      </c>
      <c r="L87" s="27">
        <v>5.0999999999999997E-2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3"/>
      <c r="Z87" s="14"/>
      <c r="AA87" s="2">
        <v>79</v>
      </c>
      <c r="AC87" s="1">
        <f t="shared" si="254"/>
        <v>0</v>
      </c>
      <c r="AD87" s="1">
        <f t="shared" si="251"/>
        <v>0</v>
      </c>
      <c r="AE87" s="1">
        <f t="shared" si="251"/>
        <v>0</v>
      </c>
      <c r="AF87" s="1">
        <f t="shared" si="251"/>
        <v>0</v>
      </c>
      <c r="AG87" s="1">
        <f t="shared" si="251"/>
        <v>0</v>
      </c>
      <c r="AH87" s="1">
        <f t="shared" si="251"/>
        <v>0</v>
      </c>
      <c r="AI87" s="1">
        <f t="shared" si="251"/>
        <v>0</v>
      </c>
      <c r="AJ87" s="54">
        <f t="shared" si="251"/>
        <v>5.839130434782608E-3</v>
      </c>
      <c r="AK87" s="1">
        <f t="shared" si="251"/>
        <v>5.839130434782608E-3</v>
      </c>
      <c r="AL87" s="1">
        <f t="shared" si="251"/>
        <v>0</v>
      </c>
      <c r="AM87" s="1">
        <f t="shared" si="251"/>
        <v>0</v>
      </c>
      <c r="AN87" s="1">
        <f t="shared" si="251"/>
        <v>0</v>
      </c>
      <c r="AO87" s="1">
        <f t="shared" si="251"/>
        <v>0</v>
      </c>
      <c r="AP87" s="1">
        <f t="shared" si="251"/>
        <v>0</v>
      </c>
      <c r="AQ87" s="1">
        <f t="shared" si="251"/>
        <v>0</v>
      </c>
      <c r="AR87" s="1">
        <f t="shared" si="251"/>
        <v>0</v>
      </c>
      <c r="AS87" s="1">
        <f t="shared" si="251"/>
        <v>0</v>
      </c>
      <c r="AT87" s="1">
        <f t="shared" si="251"/>
        <v>0</v>
      </c>
      <c r="AU87" s="55">
        <f t="shared" si="252"/>
        <v>5.839130434782608E-3</v>
      </c>
      <c r="AY87" s="14"/>
      <c r="AZ87" s="2">
        <v>79</v>
      </c>
    </row>
    <row r="88" spans="1:71" x14ac:dyDescent="0.35">
      <c r="A88" s="14" t="s">
        <v>119</v>
      </c>
      <c r="B88" s="14" t="s">
        <v>158</v>
      </c>
      <c r="C88" s="2">
        <v>57</v>
      </c>
      <c r="D88" s="37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9">
        <v>0</v>
      </c>
      <c r="K88" s="2">
        <v>1.7999999999999999E-2</v>
      </c>
      <c r="L88" s="27">
        <v>0</v>
      </c>
      <c r="M88" s="2">
        <v>1.7999999999999999E-2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3"/>
      <c r="Z88" s="14"/>
      <c r="AA88" s="2">
        <v>57</v>
      </c>
      <c r="AC88" s="1">
        <f t="shared" si="254"/>
        <v>0</v>
      </c>
      <c r="AD88" s="1">
        <f t="shared" si="251"/>
        <v>0</v>
      </c>
      <c r="AE88" s="1">
        <f t="shared" si="251"/>
        <v>0</v>
      </c>
      <c r="AF88" s="1">
        <f t="shared" si="251"/>
        <v>0</v>
      </c>
      <c r="AG88" s="1">
        <f t="shared" si="251"/>
        <v>0</v>
      </c>
      <c r="AH88" s="1">
        <f t="shared" si="251"/>
        <v>0</v>
      </c>
      <c r="AI88" s="1">
        <f t="shared" si="251"/>
        <v>0</v>
      </c>
      <c r="AJ88" s="54">
        <f t="shared" si="251"/>
        <v>1.4869565217391302E-3</v>
      </c>
      <c r="AK88" s="1">
        <f t="shared" si="251"/>
        <v>0</v>
      </c>
      <c r="AL88" s="1">
        <f t="shared" si="251"/>
        <v>1.4869565217391302E-3</v>
      </c>
      <c r="AM88" s="1">
        <f t="shared" si="251"/>
        <v>0</v>
      </c>
      <c r="AN88" s="1">
        <f t="shared" si="251"/>
        <v>0</v>
      </c>
      <c r="AO88" s="1">
        <f t="shared" si="251"/>
        <v>0</v>
      </c>
      <c r="AP88" s="1">
        <f t="shared" si="251"/>
        <v>0</v>
      </c>
      <c r="AQ88" s="1">
        <f t="shared" si="251"/>
        <v>0</v>
      </c>
      <c r="AR88" s="1">
        <f t="shared" si="251"/>
        <v>0</v>
      </c>
      <c r="AS88" s="1">
        <f t="shared" si="251"/>
        <v>0</v>
      </c>
      <c r="AT88" s="1">
        <f t="shared" si="251"/>
        <v>0</v>
      </c>
      <c r="AU88" s="55">
        <f t="shared" si="252"/>
        <v>1.4869565217391302E-3</v>
      </c>
      <c r="AY88" s="14"/>
      <c r="AZ88" s="2">
        <v>57</v>
      </c>
    </row>
    <row r="89" spans="1:71" x14ac:dyDescent="0.35">
      <c r="A89" s="14" t="s">
        <v>120</v>
      </c>
      <c r="B89" s="14" t="s">
        <v>168</v>
      </c>
      <c r="C89" s="2">
        <v>108</v>
      </c>
      <c r="D89" s="37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9">
        <v>0</v>
      </c>
      <c r="K89" s="2">
        <v>0.13</v>
      </c>
      <c r="L89" s="27">
        <v>0</v>
      </c>
      <c r="M89" s="2">
        <v>2.8000000000000001E-2</v>
      </c>
      <c r="N89" s="2">
        <v>0</v>
      </c>
      <c r="O89" s="2">
        <v>0</v>
      </c>
      <c r="P89" s="2">
        <v>8.9999999999999993E-3</v>
      </c>
      <c r="Q89" s="2">
        <v>0</v>
      </c>
      <c r="R89" s="2">
        <v>8.9999999999999993E-3</v>
      </c>
      <c r="S89" s="2">
        <v>1.9E-2</v>
      </c>
      <c r="T89" s="2">
        <v>0</v>
      </c>
      <c r="U89" s="2">
        <v>6.5000000000000002E-2</v>
      </c>
      <c r="V89" s="3"/>
      <c r="Z89" s="14"/>
      <c r="AA89" s="2">
        <v>108</v>
      </c>
      <c r="AC89" s="1">
        <f t="shared" si="254"/>
        <v>0</v>
      </c>
      <c r="AD89" s="1">
        <f t="shared" si="251"/>
        <v>0</v>
      </c>
      <c r="AE89" s="1">
        <f t="shared" si="251"/>
        <v>0</v>
      </c>
      <c r="AF89" s="1">
        <f t="shared" si="251"/>
        <v>0</v>
      </c>
      <c r="AG89" s="1">
        <f t="shared" si="251"/>
        <v>0</v>
      </c>
      <c r="AH89" s="1">
        <f t="shared" si="251"/>
        <v>0</v>
      </c>
      <c r="AI89" s="1">
        <f t="shared" si="251"/>
        <v>0</v>
      </c>
      <c r="AJ89" s="54">
        <f t="shared" si="251"/>
        <v>2.0347826086956525E-2</v>
      </c>
      <c r="AK89" s="1">
        <f t="shared" si="251"/>
        <v>0</v>
      </c>
      <c r="AL89" s="1">
        <f t="shared" si="251"/>
        <v>4.3826086956521744E-3</v>
      </c>
      <c r="AM89" s="1">
        <f t="shared" si="251"/>
        <v>0</v>
      </c>
      <c r="AN89" s="1">
        <f t="shared" si="251"/>
        <v>0</v>
      </c>
      <c r="AO89" s="1">
        <f t="shared" si="251"/>
        <v>1.4086956521739131E-3</v>
      </c>
      <c r="AP89" s="1">
        <f t="shared" si="251"/>
        <v>0</v>
      </c>
      <c r="AQ89" s="1">
        <f t="shared" si="251"/>
        <v>1.4086956521739131E-3</v>
      </c>
      <c r="AR89" s="1">
        <f t="shared" si="251"/>
        <v>2.9739130434782608E-3</v>
      </c>
      <c r="AS89" s="1">
        <f t="shared" si="251"/>
        <v>0</v>
      </c>
      <c r="AT89" s="1">
        <f t="shared" si="251"/>
        <v>1.0173913043478262E-2</v>
      </c>
      <c r="AU89" s="55">
        <f t="shared" si="252"/>
        <v>2.0347826086956525E-2</v>
      </c>
      <c r="AY89" s="14"/>
      <c r="AZ89" s="2">
        <v>108</v>
      </c>
    </row>
    <row r="90" spans="1:71" x14ac:dyDescent="0.35">
      <c r="A90" s="14" t="s">
        <v>121</v>
      </c>
      <c r="B90" s="14" t="s">
        <v>169</v>
      </c>
      <c r="C90" s="2">
        <v>114</v>
      </c>
      <c r="D90" s="37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9">
        <v>0</v>
      </c>
      <c r="K90" s="2">
        <v>0.21099999999999999</v>
      </c>
      <c r="L90" s="27">
        <v>7.9000000000000001E-2</v>
      </c>
      <c r="M90" s="2">
        <v>0.114</v>
      </c>
      <c r="N90" s="2">
        <v>0</v>
      </c>
      <c r="O90" s="2">
        <v>0</v>
      </c>
      <c r="P90" s="2">
        <v>8.9999999999999993E-3</v>
      </c>
      <c r="Q90" s="2">
        <v>0</v>
      </c>
      <c r="R90" s="2">
        <v>8.9999999999999993E-3</v>
      </c>
      <c r="S90" s="2">
        <v>0</v>
      </c>
      <c r="T90" s="2">
        <v>0</v>
      </c>
      <c r="U90" s="2">
        <v>0</v>
      </c>
      <c r="V90" s="3"/>
      <c r="Z90" s="14"/>
      <c r="AA90" s="2">
        <v>114</v>
      </c>
      <c r="AC90" s="1">
        <f t="shared" si="254"/>
        <v>0</v>
      </c>
      <c r="AD90" s="1">
        <f t="shared" si="251"/>
        <v>0</v>
      </c>
      <c r="AE90" s="1">
        <f t="shared" si="251"/>
        <v>0</v>
      </c>
      <c r="AF90" s="1">
        <f t="shared" si="251"/>
        <v>0</v>
      </c>
      <c r="AG90" s="1">
        <f t="shared" si="251"/>
        <v>0</v>
      </c>
      <c r="AH90" s="1">
        <f t="shared" si="251"/>
        <v>0</v>
      </c>
      <c r="AI90" s="1">
        <f t="shared" si="251"/>
        <v>0</v>
      </c>
      <c r="AJ90" s="54">
        <f t="shared" si="251"/>
        <v>3.4860869565217389E-2</v>
      </c>
      <c r="AK90" s="1">
        <f t="shared" si="251"/>
        <v>1.3052173913043478E-2</v>
      </c>
      <c r="AL90" s="1">
        <f t="shared" si="251"/>
        <v>1.8834782608695651E-2</v>
      </c>
      <c r="AM90" s="1">
        <f t="shared" si="251"/>
        <v>0</v>
      </c>
      <c r="AN90" s="1">
        <f t="shared" si="251"/>
        <v>0</v>
      </c>
      <c r="AO90" s="1">
        <f t="shared" si="251"/>
        <v>1.4869565217391302E-3</v>
      </c>
      <c r="AP90" s="1">
        <f t="shared" si="251"/>
        <v>0</v>
      </c>
      <c r="AQ90" s="1">
        <f t="shared" si="251"/>
        <v>1.4869565217391302E-3</v>
      </c>
      <c r="AR90" s="1">
        <f t="shared" si="251"/>
        <v>0</v>
      </c>
      <c r="AS90" s="1">
        <f t="shared" si="251"/>
        <v>0</v>
      </c>
      <c r="AT90" s="1">
        <f t="shared" si="251"/>
        <v>0</v>
      </c>
      <c r="AU90" s="55">
        <f t="shared" si="252"/>
        <v>3.4860869565217389E-2</v>
      </c>
      <c r="AY90" s="14"/>
      <c r="AZ90" s="2">
        <v>114</v>
      </c>
    </row>
    <row r="91" spans="1:71" x14ac:dyDescent="0.35">
      <c r="A91" s="14" t="s">
        <v>122</v>
      </c>
      <c r="B91" s="14" t="s">
        <v>170</v>
      </c>
      <c r="C91" s="2">
        <v>330</v>
      </c>
      <c r="D91" s="37">
        <v>0</v>
      </c>
      <c r="E91" s="38">
        <v>0</v>
      </c>
      <c r="F91" s="38">
        <v>0</v>
      </c>
      <c r="G91" s="38">
        <v>0</v>
      </c>
      <c r="H91" s="38">
        <v>3.0000000000000001E-3</v>
      </c>
      <c r="I91" s="38">
        <v>0</v>
      </c>
      <c r="J91" s="39">
        <v>0</v>
      </c>
      <c r="K91" s="2">
        <v>0.121</v>
      </c>
      <c r="L91" s="27">
        <v>2.7E-2</v>
      </c>
      <c r="M91" s="2">
        <v>4.4999999999999998E-2</v>
      </c>
      <c r="N91" s="2">
        <v>0</v>
      </c>
      <c r="O91" s="2">
        <v>0</v>
      </c>
      <c r="P91" s="2">
        <v>1.2E-2</v>
      </c>
      <c r="Q91" s="2">
        <v>0</v>
      </c>
      <c r="R91" s="2">
        <v>1.2E-2</v>
      </c>
      <c r="S91" s="2">
        <v>6.0000000000000001E-3</v>
      </c>
      <c r="T91" s="2">
        <v>0</v>
      </c>
      <c r="U91" s="2">
        <v>1.7999999999999999E-2</v>
      </c>
      <c r="V91" s="3"/>
      <c r="Y91" s="1" t="s">
        <v>197</v>
      </c>
      <c r="Z91" s="14" t="s">
        <v>170</v>
      </c>
      <c r="AA91" s="2">
        <v>330</v>
      </c>
      <c r="AB91" s="1">
        <f t="shared" ref="AB91" si="255">AA91</f>
        <v>330</v>
      </c>
      <c r="AC91" s="1">
        <f t="shared" ref="AC91" si="256">D91</f>
        <v>0</v>
      </c>
      <c r="AD91" s="1">
        <f t="shared" ref="AD91" si="257">E91</f>
        <v>0</v>
      </c>
      <c r="AE91" s="1">
        <f t="shared" ref="AE91" si="258">F91</f>
        <v>0</v>
      </c>
      <c r="AF91" s="1">
        <f t="shared" ref="AF91" si="259">G91</f>
        <v>0</v>
      </c>
      <c r="AG91" s="1">
        <f t="shared" ref="AG91" si="260">H91</f>
        <v>3.0000000000000001E-3</v>
      </c>
      <c r="AH91" s="1">
        <f t="shared" ref="AH91" si="261">I91</f>
        <v>0</v>
      </c>
      <c r="AI91" s="1">
        <f t="shared" ref="AI91" si="262">J91</f>
        <v>0</v>
      </c>
      <c r="AJ91" s="54">
        <f t="shared" ref="AJ91" si="263">K91</f>
        <v>0.121</v>
      </c>
      <c r="AK91" s="1">
        <f t="shared" ref="AK91" si="264">L91</f>
        <v>2.7E-2</v>
      </c>
      <c r="AL91" s="1">
        <f t="shared" ref="AL91" si="265">M91</f>
        <v>4.4999999999999998E-2</v>
      </c>
      <c r="AM91" s="1">
        <f t="shared" ref="AM91" si="266">N91</f>
        <v>0</v>
      </c>
      <c r="AN91" s="1">
        <f t="shared" ref="AN91" si="267">O91</f>
        <v>0</v>
      </c>
      <c r="AO91" s="1">
        <f t="shared" ref="AO91" si="268">P91</f>
        <v>1.2E-2</v>
      </c>
      <c r="AP91" s="1">
        <f t="shared" ref="AP91" si="269">Q91</f>
        <v>0</v>
      </c>
      <c r="AQ91" s="1">
        <f t="shared" ref="AQ91" si="270">R91</f>
        <v>1.2E-2</v>
      </c>
      <c r="AR91" s="1">
        <f t="shared" ref="AR91" si="271">S91</f>
        <v>6.0000000000000001E-3</v>
      </c>
      <c r="AS91" s="1">
        <f t="shared" ref="AS91" si="272">T91</f>
        <v>0</v>
      </c>
      <c r="AT91" s="1">
        <f t="shared" ref="AT91" si="273">U91</f>
        <v>1.7999999999999999E-2</v>
      </c>
      <c r="AU91" s="55">
        <f>SUM(AK91:AT91)</f>
        <v>0.12</v>
      </c>
      <c r="AX91" s="1" t="s">
        <v>197</v>
      </c>
      <c r="AY91" s="14" t="s">
        <v>170</v>
      </c>
      <c r="AZ91" s="2">
        <v>330</v>
      </c>
      <c r="BA91" s="1">
        <f t="shared" ref="BA91" si="274">AZ91</f>
        <v>330</v>
      </c>
      <c r="BB91" s="1">
        <f t="shared" ref="BB91" si="275">AC91</f>
        <v>0</v>
      </c>
      <c r="BC91" s="1">
        <f t="shared" ref="BC91" si="276">AD91</f>
        <v>0</v>
      </c>
      <c r="BD91" s="1">
        <f t="shared" ref="BD91" si="277">AE91</f>
        <v>0</v>
      </c>
      <c r="BE91" s="1">
        <f t="shared" ref="BE91" si="278">AF91</f>
        <v>0</v>
      </c>
      <c r="BF91" s="1">
        <f t="shared" ref="BF91" si="279">AG91</f>
        <v>3.0000000000000001E-3</v>
      </c>
      <c r="BG91" s="1">
        <f t="shared" ref="BG91" si="280">AH91</f>
        <v>0</v>
      </c>
      <c r="BH91" s="1">
        <f t="shared" ref="BH91" si="281">AI91</f>
        <v>0</v>
      </c>
      <c r="BI91" s="1">
        <f t="shared" ref="BI91" si="282">AJ91</f>
        <v>0.121</v>
      </c>
      <c r="BJ91" s="1">
        <f t="shared" ref="BJ91" si="283">AK91</f>
        <v>2.7E-2</v>
      </c>
      <c r="BK91" s="1">
        <f t="shared" ref="BK91" si="284">AL91</f>
        <v>4.4999999999999998E-2</v>
      </c>
      <c r="BL91" s="1">
        <f t="shared" ref="BL91" si="285">AM91</f>
        <v>0</v>
      </c>
      <c r="BM91" s="1">
        <f t="shared" ref="BM91" si="286">AN91</f>
        <v>0</v>
      </c>
      <c r="BN91" s="1">
        <f t="shared" ref="BN91" si="287">AO91</f>
        <v>1.2E-2</v>
      </c>
      <c r="BO91" s="1">
        <f t="shared" ref="BO91" si="288">AP91</f>
        <v>0</v>
      </c>
      <c r="BP91" s="1">
        <f t="shared" ref="BP91" si="289">AQ91</f>
        <v>1.2E-2</v>
      </c>
      <c r="BQ91" s="1">
        <f t="shared" ref="BQ91" si="290">AR91</f>
        <v>6.0000000000000001E-3</v>
      </c>
      <c r="BR91" s="1">
        <f t="shared" ref="BR91" si="291">AS91</f>
        <v>0</v>
      </c>
      <c r="BS91" s="1">
        <f t="shared" ref="BS91" si="292">AT91</f>
        <v>1.7999999999999999E-2</v>
      </c>
    </row>
    <row r="92" spans="1:71" x14ac:dyDescent="0.35">
      <c r="A92" s="14" t="s">
        <v>123</v>
      </c>
      <c r="B92" s="14" t="s">
        <v>171</v>
      </c>
      <c r="C92" s="2">
        <v>34</v>
      </c>
      <c r="D92" s="37">
        <v>0</v>
      </c>
      <c r="E92" s="38">
        <v>0</v>
      </c>
      <c r="F92" s="44">
        <v>2.9411764705882353E-2</v>
      </c>
      <c r="G92" s="38">
        <v>0</v>
      </c>
      <c r="H92" s="38">
        <v>0</v>
      </c>
      <c r="I92" s="38">
        <v>0</v>
      </c>
      <c r="J92" s="39">
        <v>0</v>
      </c>
      <c r="K92" s="2">
        <v>0.52900000000000003</v>
      </c>
      <c r="L92" s="27">
        <v>2.9000000000000001E-2</v>
      </c>
      <c r="M92" s="2">
        <v>0</v>
      </c>
      <c r="N92" s="2">
        <v>2.9000000000000001E-2</v>
      </c>
      <c r="O92" s="2">
        <v>0</v>
      </c>
      <c r="P92" s="2">
        <v>5.8999999999999997E-2</v>
      </c>
      <c r="Q92" s="2">
        <v>0</v>
      </c>
      <c r="R92" s="2">
        <v>8.7999999999999995E-2</v>
      </c>
      <c r="S92" s="2">
        <v>0</v>
      </c>
      <c r="T92" s="2">
        <v>0</v>
      </c>
      <c r="U92" s="2">
        <v>0.32400000000000001</v>
      </c>
      <c r="V92" s="3"/>
      <c r="Y92" s="14" t="s">
        <v>123</v>
      </c>
      <c r="Z92" s="14" t="s">
        <v>171</v>
      </c>
      <c r="AA92" s="2">
        <v>34</v>
      </c>
      <c r="AB92" s="1">
        <f>SUM(AA92:AA94)</f>
        <v>282</v>
      </c>
      <c r="AC92" s="1">
        <f>D92*($AA92/282)</f>
        <v>0</v>
      </c>
      <c r="AD92" s="1">
        <f t="shared" ref="AD92:AT94" si="293">E92*($AA92/282)</f>
        <v>0</v>
      </c>
      <c r="AE92" s="1">
        <f t="shared" si="293"/>
        <v>3.5460992907801418E-3</v>
      </c>
      <c r="AF92" s="1">
        <f t="shared" si="293"/>
        <v>0</v>
      </c>
      <c r="AG92" s="1">
        <f t="shared" si="293"/>
        <v>0</v>
      </c>
      <c r="AH92" s="1">
        <f t="shared" si="293"/>
        <v>0</v>
      </c>
      <c r="AI92" s="1">
        <f t="shared" si="293"/>
        <v>0</v>
      </c>
      <c r="AJ92" s="54">
        <f t="shared" si="293"/>
        <v>6.3780141843971627E-2</v>
      </c>
      <c r="AK92" s="1">
        <f t="shared" si="293"/>
        <v>3.4964539007092199E-3</v>
      </c>
      <c r="AL92" s="1">
        <f t="shared" si="293"/>
        <v>0</v>
      </c>
      <c r="AM92" s="1">
        <f t="shared" si="293"/>
        <v>3.4964539007092199E-3</v>
      </c>
      <c r="AN92" s="1">
        <f t="shared" si="293"/>
        <v>0</v>
      </c>
      <c r="AO92" s="1">
        <f t="shared" si="293"/>
        <v>7.1134751773049634E-3</v>
      </c>
      <c r="AP92" s="1">
        <f t="shared" si="293"/>
        <v>0</v>
      </c>
      <c r="AQ92" s="1">
        <f t="shared" si="293"/>
        <v>1.0609929078014183E-2</v>
      </c>
      <c r="AR92" s="1">
        <f t="shared" si="293"/>
        <v>0</v>
      </c>
      <c r="AS92" s="1">
        <f t="shared" si="293"/>
        <v>0</v>
      </c>
      <c r="AT92" s="1">
        <f t="shared" si="293"/>
        <v>3.9063829787234043E-2</v>
      </c>
      <c r="AU92" s="55">
        <f t="shared" ref="AU92:AU96" si="294">SUM(AK92:AT92)</f>
        <v>6.3780141843971627E-2</v>
      </c>
      <c r="AX92" s="14" t="s">
        <v>123</v>
      </c>
      <c r="AY92" s="14" t="s">
        <v>171</v>
      </c>
      <c r="AZ92" s="2">
        <v>34</v>
      </c>
      <c r="BA92" s="1">
        <f>SUM(AZ92:AZ94)</f>
        <v>282</v>
      </c>
      <c r="BB92" s="1">
        <f>SUM(AC92:AC94)</f>
        <v>0</v>
      </c>
      <c r="BC92" s="1">
        <f t="shared" ref="BC92" si="295">SUM(AD92:AD94)</f>
        <v>3.5460992907801418E-3</v>
      </c>
      <c r="BD92" s="1">
        <f t="shared" ref="BD92" si="296">SUM(AE92:AE94)</f>
        <v>7.0921985815602835E-3</v>
      </c>
      <c r="BE92" s="1">
        <f t="shared" ref="BE92" si="297">SUM(AF92:AF94)</f>
        <v>3.5177304964539012E-3</v>
      </c>
      <c r="BF92" s="1">
        <f t="shared" ref="BF92" si="298">SUM(AG92:AG94)</f>
        <v>0</v>
      </c>
      <c r="BG92" s="1">
        <f t="shared" ref="BG92" si="299">SUM(AH92:AH94)</f>
        <v>0</v>
      </c>
      <c r="BH92" s="1">
        <f t="shared" ref="BH92" si="300">SUM(AI92:AI94)</f>
        <v>0</v>
      </c>
      <c r="BI92" s="1">
        <f t="shared" ref="BI92" si="301">SUM(AJ92:AJ94)</f>
        <v>0.37246099290780144</v>
      </c>
      <c r="BJ92" s="1">
        <f t="shared" ref="BJ92" si="302">SUM(AK92:AK94)</f>
        <v>1.0531914893617022E-2</v>
      </c>
      <c r="BK92" s="1">
        <f t="shared" ref="BK92" si="303">SUM(AL92:AL94)</f>
        <v>4.9687943262411355E-2</v>
      </c>
      <c r="BL92" s="1">
        <f t="shared" ref="BL92" si="304">SUM(AM92:AM94)</f>
        <v>1.4049645390070923E-2</v>
      </c>
      <c r="BM92" s="1">
        <f t="shared" ref="BM92" si="305">SUM(AN92:AN94)</f>
        <v>7.0354609929078023E-3</v>
      </c>
      <c r="BN92" s="1">
        <f t="shared" ref="BN92" si="306">SUM(AO92:AO94)</f>
        <v>3.5255319148936176E-2</v>
      </c>
      <c r="BO92" s="1">
        <f t="shared" ref="BO92" si="307">SUM(AP92:AP94)</f>
        <v>0</v>
      </c>
      <c r="BP92" s="1">
        <f t="shared" ref="BP92" si="308">SUM(AQ92:AQ94)</f>
        <v>4.9304964539007089E-2</v>
      </c>
      <c r="BQ92" s="1">
        <f t="shared" ref="BQ92" si="309">SUM(AR92:AR94)</f>
        <v>3.5177304964539012E-3</v>
      </c>
      <c r="BR92" s="1">
        <f t="shared" ref="BR92" si="310">SUM(AS92:AS94)</f>
        <v>0</v>
      </c>
      <c r="BS92" s="1">
        <f t="shared" ref="BS92" si="311">SUM(AT92:AT94)</f>
        <v>0.2021985815602837</v>
      </c>
    </row>
    <row r="93" spans="1:71" x14ac:dyDescent="0.35">
      <c r="A93" s="14" t="s">
        <v>124</v>
      </c>
      <c r="B93" s="14" t="s">
        <v>171</v>
      </c>
      <c r="C93" s="2">
        <v>124</v>
      </c>
      <c r="D93" s="37">
        <v>0</v>
      </c>
      <c r="E93" s="44">
        <f>1/C93</f>
        <v>8.0645161290322578E-3</v>
      </c>
      <c r="F93" s="44">
        <f>1/C93</f>
        <v>8.0645161290322578E-3</v>
      </c>
      <c r="G93" s="38">
        <v>0</v>
      </c>
      <c r="H93" s="38">
        <v>0</v>
      </c>
      <c r="I93" s="38">
        <v>0</v>
      </c>
      <c r="J93" s="39">
        <v>0</v>
      </c>
      <c r="K93" s="2">
        <v>0.48399999999999999</v>
      </c>
      <c r="L93" s="27">
        <v>8.0000000000000002E-3</v>
      </c>
      <c r="M93" s="2">
        <v>6.5000000000000002E-2</v>
      </c>
      <c r="N93" s="2">
        <v>2.4E-2</v>
      </c>
      <c r="O93" s="2">
        <v>8.0000000000000002E-3</v>
      </c>
      <c r="P93" s="2">
        <v>5.6000000000000001E-2</v>
      </c>
      <c r="Q93" s="2">
        <v>0</v>
      </c>
      <c r="R93" s="2">
        <v>4.8000000000000001E-2</v>
      </c>
      <c r="S93" s="2">
        <v>8.0000000000000002E-3</v>
      </c>
      <c r="T93" s="2">
        <v>0</v>
      </c>
      <c r="U93" s="2">
        <v>0.26600000000000001</v>
      </c>
      <c r="V93" s="3"/>
      <c r="Y93" s="14"/>
      <c r="Z93" s="14"/>
      <c r="AA93" s="2">
        <v>124</v>
      </c>
      <c r="AC93" s="1">
        <f>D93*($AA93/282)</f>
        <v>0</v>
      </c>
      <c r="AD93" s="1">
        <f t="shared" si="293"/>
        <v>3.5460992907801418E-3</v>
      </c>
      <c r="AE93" s="1">
        <f t="shared" si="293"/>
        <v>3.5460992907801418E-3</v>
      </c>
      <c r="AF93" s="1">
        <f t="shared" si="293"/>
        <v>0</v>
      </c>
      <c r="AG93" s="1">
        <f t="shared" si="293"/>
        <v>0</v>
      </c>
      <c r="AH93" s="1">
        <f t="shared" si="293"/>
        <v>0</v>
      </c>
      <c r="AI93" s="1">
        <f t="shared" si="293"/>
        <v>0</v>
      </c>
      <c r="AJ93" s="54">
        <f t="shared" si="293"/>
        <v>0.212822695035461</v>
      </c>
      <c r="AK93" s="1">
        <f t="shared" si="293"/>
        <v>3.5177304964539012E-3</v>
      </c>
      <c r="AL93" s="1">
        <f t="shared" si="293"/>
        <v>2.8581560283687947E-2</v>
      </c>
      <c r="AM93" s="1">
        <f t="shared" si="293"/>
        <v>1.0553191489361702E-2</v>
      </c>
      <c r="AN93" s="1">
        <f t="shared" si="293"/>
        <v>3.5177304964539012E-3</v>
      </c>
      <c r="AO93" s="1">
        <f t="shared" si="293"/>
        <v>2.4624113475177307E-2</v>
      </c>
      <c r="AP93" s="1">
        <f t="shared" si="293"/>
        <v>0</v>
      </c>
      <c r="AQ93" s="1">
        <f t="shared" si="293"/>
        <v>2.1106382978723404E-2</v>
      </c>
      <c r="AR93" s="1">
        <f t="shared" si="293"/>
        <v>3.5177304964539012E-3</v>
      </c>
      <c r="AS93" s="1">
        <f t="shared" si="293"/>
        <v>0</v>
      </c>
      <c r="AT93" s="1">
        <f t="shared" si="293"/>
        <v>0.11696453900709221</v>
      </c>
      <c r="AU93" s="55">
        <f t="shared" si="294"/>
        <v>0.21238297872340428</v>
      </c>
      <c r="AX93" s="14"/>
      <c r="AY93" s="14"/>
      <c r="AZ93" s="2">
        <v>124</v>
      </c>
    </row>
    <row r="94" spans="1:71" x14ac:dyDescent="0.35">
      <c r="A94" s="14" t="s">
        <v>125</v>
      </c>
      <c r="B94" s="14" t="s">
        <v>171</v>
      </c>
      <c r="C94" s="2">
        <v>124</v>
      </c>
      <c r="D94" s="37">
        <v>0</v>
      </c>
      <c r="E94" s="38">
        <v>0</v>
      </c>
      <c r="F94" s="38">
        <v>0</v>
      </c>
      <c r="G94" s="38">
        <v>8.0000000000000002E-3</v>
      </c>
      <c r="H94" s="38">
        <v>0</v>
      </c>
      <c r="I94" s="38">
        <v>0</v>
      </c>
      <c r="J94" s="39">
        <v>0</v>
      </c>
      <c r="K94" s="2">
        <v>0.218</v>
      </c>
      <c r="L94" s="27">
        <v>8.0000000000000002E-3</v>
      </c>
      <c r="M94" s="2">
        <v>4.8000000000000001E-2</v>
      </c>
      <c r="N94" s="2">
        <v>0</v>
      </c>
      <c r="O94" s="2">
        <v>8.0000000000000002E-3</v>
      </c>
      <c r="P94" s="2">
        <v>8.0000000000000002E-3</v>
      </c>
      <c r="Q94" s="2">
        <v>0</v>
      </c>
      <c r="R94" s="2">
        <v>0.04</v>
      </c>
      <c r="S94" s="2">
        <v>0</v>
      </c>
      <c r="T94" s="2">
        <v>0</v>
      </c>
      <c r="U94" s="2">
        <v>0.105</v>
      </c>
      <c r="V94" s="3"/>
      <c r="Y94" s="14"/>
      <c r="Z94" s="14"/>
      <c r="AA94" s="2">
        <v>124</v>
      </c>
      <c r="AC94" s="1">
        <f>D94*($AA94/282)</f>
        <v>0</v>
      </c>
      <c r="AD94" s="1">
        <f t="shared" si="293"/>
        <v>0</v>
      </c>
      <c r="AE94" s="1">
        <f t="shared" si="293"/>
        <v>0</v>
      </c>
      <c r="AF94" s="1">
        <f t="shared" si="293"/>
        <v>3.5177304964539012E-3</v>
      </c>
      <c r="AG94" s="1">
        <f t="shared" si="293"/>
        <v>0</v>
      </c>
      <c r="AH94" s="1">
        <f t="shared" si="293"/>
        <v>0</v>
      </c>
      <c r="AI94" s="1">
        <f t="shared" si="293"/>
        <v>0</v>
      </c>
      <c r="AJ94" s="54">
        <f t="shared" si="293"/>
        <v>9.5858156028368793E-2</v>
      </c>
      <c r="AK94" s="1">
        <f t="shared" si="293"/>
        <v>3.5177304964539012E-3</v>
      </c>
      <c r="AL94" s="1">
        <f t="shared" si="293"/>
        <v>2.1106382978723404E-2</v>
      </c>
      <c r="AM94" s="1">
        <f t="shared" si="293"/>
        <v>0</v>
      </c>
      <c r="AN94" s="1">
        <f t="shared" si="293"/>
        <v>3.5177304964539012E-3</v>
      </c>
      <c r="AO94" s="1">
        <f t="shared" si="293"/>
        <v>3.5177304964539012E-3</v>
      </c>
      <c r="AP94" s="1">
        <f t="shared" si="293"/>
        <v>0</v>
      </c>
      <c r="AQ94" s="1">
        <f t="shared" si="293"/>
        <v>1.7588652482269505E-2</v>
      </c>
      <c r="AR94" s="1">
        <f t="shared" si="293"/>
        <v>0</v>
      </c>
      <c r="AS94" s="1">
        <f t="shared" si="293"/>
        <v>0</v>
      </c>
      <c r="AT94" s="1">
        <f t="shared" si="293"/>
        <v>4.6170212765957445E-2</v>
      </c>
      <c r="AU94" s="55">
        <f t="shared" si="294"/>
        <v>9.5418439716312059E-2</v>
      </c>
      <c r="AX94" s="14"/>
      <c r="AY94" s="14"/>
      <c r="AZ94" s="2">
        <v>124</v>
      </c>
    </row>
    <row r="95" spans="1:71" x14ac:dyDescent="0.35">
      <c r="A95" s="14" t="s">
        <v>126</v>
      </c>
      <c r="B95" s="14" t="s">
        <v>172</v>
      </c>
      <c r="C95" s="2">
        <v>14</v>
      </c>
      <c r="D95" s="37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9">
        <v>0</v>
      </c>
      <c r="K95" s="2">
        <v>7.0999999999999994E-2</v>
      </c>
      <c r="L95" s="27">
        <v>0</v>
      </c>
      <c r="M95" s="2">
        <v>7.0999999999999994E-2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3"/>
      <c r="Y95" s="14" t="s">
        <v>126</v>
      </c>
      <c r="Z95" s="14" t="s">
        <v>172</v>
      </c>
      <c r="AA95" s="2">
        <v>14</v>
      </c>
      <c r="AB95" s="1">
        <f>SUM(AA95:AA96)</f>
        <v>185</v>
      </c>
      <c r="AC95" s="1">
        <f>D95*($AA95/185)</f>
        <v>0</v>
      </c>
      <c r="AD95" s="1">
        <f t="shared" ref="AD95:AT96" si="312">E95*($AA95/185)</f>
        <v>0</v>
      </c>
      <c r="AE95" s="1">
        <f t="shared" si="312"/>
        <v>0</v>
      </c>
      <c r="AF95" s="1">
        <f t="shared" si="312"/>
        <v>0</v>
      </c>
      <c r="AG95" s="1">
        <f t="shared" si="312"/>
        <v>0</v>
      </c>
      <c r="AH95" s="1">
        <f t="shared" si="312"/>
        <v>0</v>
      </c>
      <c r="AI95" s="1">
        <f t="shared" si="312"/>
        <v>0</v>
      </c>
      <c r="AJ95" s="54">
        <f t="shared" si="312"/>
        <v>5.3729729729729732E-3</v>
      </c>
      <c r="AK95" s="1">
        <f t="shared" si="312"/>
        <v>0</v>
      </c>
      <c r="AL95" s="1">
        <f t="shared" si="312"/>
        <v>5.3729729729729732E-3</v>
      </c>
      <c r="AM95" s="1">
        <f t="shared" si="312"/>
        <v>0</v>
      </c>
      <c r="AN95" s="1">
        <f t="shared" si="312"/>
        <v>0</v>
      </c>
      <c r="AO95" s="1">
        <f t="shared" si="312"/>
        <v>0</v>
      </c>
      <c r="AP95" s="1">
        <f t="shared" si="312"/>
        <v>0</v>
      </c>
      <c r="AQ95" s="1">
        <f t="shared" si="312"/>
        <v>0</v>
      </c>
      <c r="AR95" s="1">
        <f t="shared" si="312"/>
        <v>0</v>
      </c>
      <c r="AS95" s="1">
        <f t="shared" si="312"/>
        <v>0</v>
      </c>
      <c r="AT95" s="1">
        <f t="shared" si="312"/>
        <v>0</v>
      </c>
      <c r="AU95" s="55">
        <f t="shared" si="294"/>
        <v>5.3729729729729732E-3</v>
      </c>
      <c r="AX95" s="14" t="s">
        <v>126</v>
      </c>
      <c r="AY95" s="14" t="s">
        <v>172</v>
      </c>
      <c r="AZ95" s="2">
        <v>14</v>
      </c>
      <c r="BA95" s="1">
        <f>SUM(AZ95:AZ96)</f>
        <v>185</v>
      </c>
      <c r="BB95" s="1">
        <f>SUM(AC95:AC96)</f>
        <v>0</v>
      </c>
      <c r="BC95" s="1">
        <f t="shared" ref="BC95:BS95" si="313">SUM(AD95:AD96)</f>
        <v>0</v>
      </c>
      <c r="BD95" s="1">
        <f t="shared" si="313"/>
        <v>5.5459459459459457E-3</v>
      </c>
      <c r="BE95" s="1">
        <f t="shared" si="313"/>
        <v>0</v>
      </c>
      <c r="BF95" s="1">
        <f t="shared" si="313"/>
        <v>0</v>
      </c>
      <c r="BG95" s="1">
        <f t="shared" si="313"/>
        <v>0</v>
      </c>
      <c r="BH95" s="1">
        <f t="shared" si="313"/>
        <v>0</v>
      </c>
      <c r="BI95" s="1">
        <f t="shared" si="313"/>
        <v>0.13015675675675678</v>
      </c>
      <c r="BJ95" s="1">
        <f t="shared" si="313"/>
        <v>1.1091891891891891E-2</v>
      </c>
      <c r="BK95" s="1">
        <f t="shared" si="313"/>
        <v>8.1167567567567572E-2</v>
      </c>
      <c r="BL95" s="1">
        <f t="shared" si="313"/>
        <v>0</v>
      </c>
      <c r="BM95" s="1">
        <f t="shared" si="313"/>
        <v>0</v>
      </c>
      <c r="BN95" s="1">
        <f t="shared" si="313"/>
        <v>0</v>
      </c>
      <c r="BO95" s="1">
        <f t="shared" si="313"/>
        <v>0</v>
      </c>
      <c r="BP95" s="1">
        <f t="shared" si="313"/>
        <v>0</v>
      </c>
      <c r="BQ95" s="1">
        <f t="shared" si="313"/>
        <v>0</v>
      </c>
      <c r="BR95" s="1">
        <f t="shared" si="313"/>
        <v>0</v>
      </c>
      <c r="BS95" s="1">
        <f t="shared" si="313"/>
        <v>3.7897297297297301E-2</v>
      </c>
    </row>
    <row r="96" spans="1:71" x14ac:dyDescent="0.35">
      <c r="A96" s="14" t="s">
        <v>126</v>
      </c>
      <c r="B96" s="14" t="s">
        <v>172</v>
      </c>
      <c r="C96" s="2">
        <v>171</v>
      </c>
      <c r="D96" s="45">
        <v>0</v>
      </c>
      <c r="E96" s="38">
        <v>0</v>
      </c>
      <c r="F96" s="38">
        <v>6.0000000000000001E-3</v>
      </c>
      <c r="G96" s="43">
        <v>0</v>
      </c>
      <c r="H96" s="43">
        <v>0</v>
      </c>
      <c r="I96" s="43">
        <v>0</v>
      </c>
      <c r="J96" s="39">
        <v>0</v>
      </c>
      <c r="K96" s="2">
        <v>0.13500000000000001</v>
      </c>
      <c r="L96" s="27">
        <v>1.2E-2</v>
      </c>
      <c r="M96" s="2">
        <v>8.2000000000000003E-2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4.1000000000000002E-2</v>
      </c>
      <c r="V96" s="3"/>
      <c r="Y96" s="14"/>
      <c r="Z96" s="14"/>
      <c r="AA96" s="2">
        <v>171</v>
      </c>
      <c r="AC96" s="1">
        <f>D96*($AA96/185)</f>
        <v>0</v>
      </c>
      <c r="AD96" s="1">
        <f t="shared" si="312"/>
        <v>0</v>
      </c>
      <c r="AE96" s="1">
        <f t="shared" si="312"/>
        <v>5.5459459459459457E-3</v>
      </c>
      <c r="AF96" s="1">
        <f t="shared" si="312"/>
        <v>0</v>
      </c>
      <c r="AG96" s="1">
        <f t="shared" si="312"/>
        <v>0</v>
      </c>
      <c r="AH96" s="1">
        <f t="shared" si="312"/>
        <v>0</v>
      </c>
      <c r="AI96" s="1">
        <f t="shared" si="312"/>
        <v>0</v>
      </c>
      <c r="AJ96" s="54">
        <f t="shared" si="312"/>
        <v>0.1247837837837838</v>
      </c>
      <c r="AK96" s="1">
        <f t="shared" si="312"/>
        <v>1.1091891891891891E-2</v>
      </c>
      <c r="AL96" s="1">
        <f t="shared" si="312"/>
        <v>7.5794594594594603E-2</v>
      </c>
      <c r="AM96" s="1">
        <f t="shared" si="312"/>
        <v>0</v>
      </c>
      <c r="AN96" s="1">
        <f t="shared" si="312"/>
        <v>0</v>
      </c>
      <c r="AO96" s="1">
        <f t="shared" si="312"/>
        <v>0</v>
      </c>
      <c r="AP96" s="1">
        <f t="shared" si="312"/>
        <v>0</v>
      </c>
      <c r="AQ96" s="1">
        <f t="shared" si="312"/>
        <v>0</v>
      </c>
      <c r="AR96" s="1">
        <f t="shared" si="312"/>
        <v>0</v>
      </c>
      <c r="AS96" s="1">
        <f t="shared" si="312"/>
        <v>0</v>
      </c>
      <c r="AT96" s="1">
        <f t="shared" si="312"/>
        <v>3.7897297297297301E-2</v>
      </c>
      <c r="AU96" s="55">
        <f t="shared" si="294"/>
        <v>0.1247837837837838</v>
      </c>
      <c r="AX96" s="14"/>
      <c r="AY96" s="14"/>
      <c r="AZ96" s="2">
        <v>171</v>
      </c>
    </row>
    <row r="97" spans="1:71" s="12" customFormat="1" x14ac:dyDescent="0.35">
      <c r="A97" s="14" t="s">
        <v>127</v>
      </c>
      <c r="B97" s="14" t="s">
        <v>173</v>
      </c>
      <c r="C97" s="10">
        <v>193</v>
      </c>
      <c r="D97" s="45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6">
        <v>0</v>
      </c>
      <c r="K97" s="10">
        <v>0.17100000000000001</v>
      </c>
      <c r="L97" s="29">
        <v>2.1000000000000001E-2</v>
      </c>
      <c r="M97" s="10">
        <v>4.1000000000000002E-2</v>
      </c>
      <c r="N97" s="10">
        <v>5.0000000000000001E-3</v>
      </c>
      <c r="O97" s="11">
        <v>0.01</v>
      </c>
      <c r="P97" s="11">
        <v>0.01</v>
      </c>
      <c r="Q97" s="10">
        <v>0</v>
      </c>
      <c r="R97" s="11">
        <v>0.01</v>
      </c>
      <c r="S97" s="10">
        <v>0</v>
      </c>
      <c r="T97" s="10">
        <v>0</v>
      </c>
      <c r="U97" s="10">
        <v>7.2999999999999995E-2</v>
      </c>
      <c r="V97" s="3"/>
      <c r="W97" s="1"/>
    </row>
    <row r="98" spans="1:71" x14ac:dyDescent="0.35">
      <c r="A98" s="20" t="s">
        <v>128</v>
      </c>
      <c r="B98" s="20"/>
      <c r="D98" s="37"/>
      <c r="E98" s="38"/>
      <c r="F98" s="38"/>
      <c r="G98" s="38"/>
      <c r="H98" s="38"/>
      <c r="I98" s="38"/>
      <c r="J98" s="39"/>
      <c r="L98" s="27"/>
      <c r="V98" s="3"/>
      <c r="W98" s="12"/>
    </row>
    <row r="99" spans="1:71" x14ac:dyDescent="0.35">
      <c r="A99" s="14" t="s">
        <v>31</v>
      </c>
      <c r="B99" s="14" t="s">
        <v>174</v>
      </c>
      <c r="C99" s="2">
        <v>42</v>
      </c>
      <c r="D99" s="37">
        <v>0</v>
      </c>
      <c r="E99" s="38">
        <v>0</v>
      </c>
      <c r="F99" s="38">
        <v>2.4E-2</v>
      </c>
      <c r="G99" s="38">
        <v>0</v>
      </c>
      <c r="H99" s="38">
        <v>0</v>
      </c>
      <c r="I99" s="38">
        <v>0</v>
      </c>
      <c r="J99" s="39">
        <v>0</v>
      </c>
      <c r="K99" s="2">
        <v>2.4E-2</v>
      </c>
      <c r="L99" s="27">
        <v>0</v>
      </c>
      <c r="M99" s="2">
        <v>2.4E-2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3"/>
      <c r="Y99" s="14" t="s">
        <v>128</v>
      </c>
      <c r="Z99" s="14" t="s">
        <v>174</v>
      </c>
      <c r="AA99" s="2">
        <v>42</v>
      </c>
      <c r="AB99" s="1">
        <f>SUM(AA99:AA117)</f>
        <v>1347</v>
      </c>
      <c r="AC99" s="1">
        <f>D99*($AA99/1347)</f>
        <v>0</v>
      </c>
      <c r="AD99" s="1">
        <f t="shared" ref="AD99:AT99" si="314">E99*($AA99/1347)</f>
        <v>0</v>
      </c>
      <c r="AE99" s="1">
        <f t="shared" si="314"/>
        <v>7.4832962138084635E-4</v>
      </c>
      <c r="AF99" s="1">
        <f t="shared" si="314"/>
        <v>0</v>
      </c>
      <c r="AG99" s="1">
        <f t="shared" si="314"/>
        <v>0</v>
      </c>
      <c r="AH99" s="1">
        <f t="shared" si="314"/>
        <v>0</v>
      </c>
      <c r="AI99" s="1">
        <f t="shared" si="314"/>
        <v>0</v>
      </c>
      <c r="AJ99" s="54">
        <f t="shared" si="314"/>
        <v>7.4832962138084635E-4</v>
      </c>
      <c r="AK99" s="1">
        <f t="shared" si="314"/>
        <v>0</v>
      </c>
      <c r="AL99" s="1">
        <f t="shared" si="314"/>
        <v>7.4832962138084635E-4</v>
      </c>
      <c r="AM99" s="1">
        <f t="shared" si="314"/>
        <v>0</v>
      </c>
      <c r="AN99" s="1">
        <f t="shared" si="314"/>
        <v>0</v>
      </c>
      <c r="AO99" s="1">
        <f t="shared" si="314"/>
        <v>0</v>
      </c>
      <c r="AP99" s="1">
        <f t="shared" si="314"/>
        <v>0</v>
      </c>
      <c r="AQ99" s="1">
        <f t="shared" si="314"/>
        <v>0</v>
      </c>
      <c r="AR99" s="1">
        <f t="shared" si="314"/>
        <v>0</v>
      </c>
      <c r="AS99" s="1">
        <f t="shared" si="314"/>
        <v>0</v>
      </c>
      <c r="AT99" s="1">
        <f t="shared" si="314"/>
        <v>0</v>
      </c>
      <c r="AU99" s="55">
        <f t="shared" ref="AU99:AU117" si="315">SUM(AK99:AT99)</f>
        <v>7.4832962138084635E-4</v>
      </c>
      <c r="AX99" s="14" t="s">
        <v>128</v>
      </c>
      <c r="AY99" s="14" t="s">
        <v>174</v>
      </c>
      <c r="AZ99" s="2">
        <v>42</v>
      </c>
      <c r="BA99" s="1">
        <f>SUM(AZ99:AZ117)</f>
        <v>1347</v>
      </c>
      <c r="BB99" s="1">
        <f>SUM(AC99:AC117)</f>
        <v>0</v>
      </c>
      <c r="BC99" s="1">
        <f t="shared" ref="BC99:BS99" si="316">SUM(AD99:AD117)</f>
        <v>7.3422420193021518E-4</v>
      </c>
      <c r="BD99" s="1">
        <f t="shared" si="316"/>
        <v>3.7097253155159615E-3</v>
      </c>
      <c r="BE99" s="1">
        <f t="shared" si="316"/>
        <v>0</v>
      </c>
      <c r="BF99" s="1">
        <f t="shared" si="316"/>
        <v>0</v>
      </c>
      <c r="BG99" s="1">
        <f t="shared" si="316"/>
        <v>0</v>
      </c>
      <c r="BH99" s="1">
        <f t="shared" si="316"/>
        <v>1.4849294729027469E-2</v>
      </c>
      <c r="BI99" s="1">
        <f t="shared" si="316"/>
        <v>6.5252412769116544E-2</v>
      </c>
      <c r="BJ99" s="1">
        <f t="shared" si="316"/>
        <v>1.4706755753526354E-3</v>
      </c>
      <c r="BK99" s="1">
        <f t="shared" si="316"/>
        <v>6.1605048255382336E-2</v>
      </c>
      <c r="BL99" s="1">
        <f t="shared" si="316"/>
        <v>0</v>
      </c>
      <c r="BM99" s="1">
        <f t="shared" si="316"/>
        <v>7.0675575352635491E-4</v>
      </c>
      <c r="BN99" s="1">
        <f t="shared" si="316"/>
        <v>0</v>
      </c>
      <c r="BO99" s="1">
        <f t="shared" si="316"/>
        <v>0</v>
      </c>
      <c r="BP99" s="1">
        <f t="shared" si="316"/>
        <v>1.4699331848552339E-3</v>
      </c>
      <c r="BQ99" s="1">
        <f t="shared" si="316"/>
        <v>0</v>
      </c>
      <c r="BR99" s="1">
        <f t="shared" si="316"/>
        <v>0</v>
      </c>
      <c r="BS99" s="1">
        <f t="shared" si="316"/>
        <v>0</v>
      </c>
    </row>
    <row r="100" spans="1:71" x14ac:dyDescent="0.35">
      <c r="A100" s="14" t="s">
        <v>37</v>
      </c>
      <c r="B100" s="14" t="s">
        <v>174</v>
      </c>
      <c r="C100" s="2">
        <v>27</v>
      </c>
      <c r="D100" s="37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9">
        <v>0</v>
      </c>
      <c r="K100" s="2">
        <v>0</v>
      </c>
      <c r="L100" s="27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3"/>
      <c r="Y100" s="14"/>
      <c r="Z100" s="14"/>
      <c r="AA100" s="2">
        <v>27</v>
      </c>
      <c r="AC100" s="1">
        <f t="shared" ref="AC100:AC117" si="317">D100*($AA100/1347)</f>
        <v>0</v>
      </c>
      <c r="AD100" s="1">
        <f t="shared" ref="AD100:AD117" si="318">E100*($AA100/1347)</f>
        <v>0</v>
      </c>
      <c r="AE100" s="1">
        <f t="shared" ref="AE100:AE117" si="319">F100*($AA100/1347)</f>
        <v>0</v>
      </c>
      <c r="AF100" s="1">
        <f t="shared" ref="AF100:AF117" si="320">G100*($AA100/1347)</f>
        <v>0</v>
      </c>
      <c r="AG100" s="1">
        <f t="shared" ref="AG100:AG117" si="321">H100*($AA100/1347)</f>
        <v>0</v>
      </c>
      <c r="AH100" s="1">
        <f t="shared" ref="AH100:AH117" si="322">I100*($AA100/1347)</f>
        <v>0</v>
      </c>
      <c r="AI100" s="1">
        <f t="shared" ref="AI100:AI117" si="323">J100*($AA100/1347)</f>
        <v>0</v>
      </c>
      <c r="AJ100" s="54">
        <f t="shared" ref="AJ100:AJ117" si="324">K100*($AA100/1347)</f>
        <v>0</v>
      </c>
      <c r="AK100" s="1">
        <f t="shared" ref="AK100:AK117" si="325">L100*($AA100/1347)</f>
        <v>0</v>
      </c>
      <c r="AL100" s="1">
        <f t="shared" ref="AL100:AL117" si="326">M100*($AA100/1347)</f>
        <v>0</v>
      </c>
      <c r="AM100" s="1">
        <f t="shared" ref="AM100:AM117" si="327">N100*($AA100/1347)</f>
        <v>0</v>
      </c>
      <c r="AN100" s="1">
        <f t="shared" ref="AN100:AN117" si="328">O100*($AA100/1347)</f>
        <v>0</v>
      </c>
      <c r="AO100" s="1">
        <f t="shared" ref="AO100:AO117" si="329">P100*($AA100/1347)</f>
        <v>0</v>
      </c>
      <c r="AP100" s="1">
        <f t="shared" ref="AP100:AP117" si="330">Q100*($AA100/1347)</f>
        <v>0</v>
      </c>
      <c r="AQ100" s="1">
        <f t="shared" ref="AQ100:AQ117" si="331">R100*($AA100/1347)</f>
        <v>0</v>
      </c>
      <c r="AR100" s="1">
        <f t="shared" ref="AR100:AR117" si="332">S100*($AA100/1347)</f>
        <v>0</v>
      </c>
      <c r="AS100" s="1">
        <f t="shared" ref="AS100:AS117" si="333">T100*($AA100/1347)</f>
        <v>0</v>
      </c>
      <c r="AT100" s="1">
        <f t="shared" ref="AT100:AT117" si="334">U100*($AA100/1347)</f>
        <v>0</v>
      </c>
      <c r="AU100" s="55">
        <f t="shared" si="315"/>
        <v>0</v>
      </c>
      <c r="AX100" s="14"/>
      <c r="AY100" s="14"/>
      <c r="AZ100" s="2">
        <v>27</v>
      </c>
    </row>
    <row r="101" spans="1:71" x14ac:dyDescent="0.35">
      <c r="A101" s="14" t="s">
        <v>34</v>
      </c>
      <c r="B101" s="14" t="s">
        <v>174</v>
      </c>
      <c r="C101" s="2">
        <v>28</v>
      </c>
      <c r="D101" s="37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9">
        <v>0</v>
      </c>
      <c r="K101" s="2">
        <v>0.67900000000000005</v>
      </c>
      <c r="L101" s="27">
        <v>0</v>
      </c>
      <c r="M101" s="2">
        <v>0.67900000000000005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3"/>
      <c r="Y101" s="14"/>
      <c r="Z101" s="14"/>
      <c r="AA101" s="2">
        <v>28</v>
      </c>
      <c r="AC101" s="1">
        <f t="shared" si="317"/>
        <v>0</v>
      </c>
      <c r="AD101" s="1">
        <f t="shared" si="318"/>
        <v>0</v>
      </c>
      <c r="AE101" s="1">
        <f t="shared" si="319"/>
        <v>0</v>
      </c>
      <c r="AF101" s="1">
        <f t="shared" si="320"/>
        <v>0</v>
      </c>
      <c r="AG101" s="1">
        <f t="shared" si="321"/>
        <v>0</v>
      </c>
      <c r="AH101" s="1">
        <f t="shared" si="322"/>
        <v>0</v>
      </c>
      <c r="AI101" s="1">
        <f t="shared" si="323"/>
        <v>0</v>
      </c>
      <c r="AJ101" s="54">
        <f t="shared" si="324"/>
        <v>1.4114328136599854E-2</v>
      </c>
      <c r="AK101" s="1">
        <f t="shared" si="325"/>
        <v>0</v>
      </c>
      <c r="AL101" s="1">
        <f t="shared" si="326"/>
        <v>1.4114328136599854E-2</v>
      </c>
      <c r="AM101" s="1">
        <f t="shared" si="327"/>
        <v>0</v>
      </c>
      <c r="AN101" s="1">
        <f t="shared" si="328"/>
        <v>0</v>
      </c>
      <c r="AO101" s="1">
        <f t="shared" si="329"/>
        <v>0</v>
      </c>
      <c r="AP101" s="1">
        <f t="shared" si="330"/>
        <v>0</v>
      </c>
      <c r="AQ101" s="1">
        <f t="shared" si="331"/>
        <v>0</v>
      </c>
      <c r="AR101" s="1">
        <f t="shared" si="332"/>
        <v>0</v>
      </c>
      <c r="AS101" s="1">
        <f t="shared" si="333"/>
        <v>0</v>
      </c>
      <c r="AT101" s="1">
        <f t="shared" si="334"/>
        <v>0</v>
      </c>
      <c r="AU101" s="55">
        <f t="shared" si="315"/>
        <v>1.4114328136599854E-2</v>
      </c>
      <c r="AX101" s="14"/>
      <c r="AY101" s="14"/>
      <c r="AZ101" s="2">
        <v>28</v>
      </c>
    </row>
    <row r="102" spans="1:71" x14ac:dyDescent="0.35">
      <c r="A102" s="14" t="s">
        <v>35</v>
      </c>
      <c r="B102" s="14" t="s">
        <v>174</v>
      </c>
      <c r="C102" s="2">
        <v>49</v>
      </c>
      <c r="D102" s="37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9">
        <v>0</v>
      </c>
      <c r="K102" s="2">
        <v>6.0999999999999999E-2</v>
      </c>
      <c r="L102" s="27">
        <v>0</v>
      </c>
      <c r="M102" s="2">
        <v>6.0999999999999999E-2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3"/>
      <c r="Y102" s="14"/>
      <c r="Z102" s="14"/>
      <c r="AA102" s="2">
        <v>49</v>
      </c>
      <c r="AC102" s="1">
        <f t="shared" si="317"/>
        <v>0</v>
      </c>
      <c r="AD102" s="1">
        <f t="shared" si="318"/>
        <v>0</v>
      </c>
      <c r="AE102" s="1">
        <f t="shared" si="319"/>
        <v>0</v>
      </c>
      <c r="AF102" s="1">
        <f t="shared" si="320"/>
        <v>0</v>
      </c>
      <c r="AG102" s="1">
        <f t="shared" si="321"/>
        <v>0</v>
      </c>
      <c r="AH102" s="1">
        <f t="shared" si="322"/>
        <v>0</v>
      </c>
      <c r="AI102" s="1">
        <f t="shared" si="323"/>
        <v>0</v>
      </c>
      <c r="AJ102" s="54">
        <f t="shared" si="324"/>
        <v>2.219005196733482E-3</v>
      </c>
      <c r="AK102" s="1">
        <f t="shared" si="325"/>
        <v>0</v>
      </c>
      <c r="AL102" s="1">
        <f t="shared" si="326"/>
        <v>2.219005196733482E-3</v>
      </c>
      <c r="AM102" s="1">
        <f t="shared" si="327"/>
        <v>0</v>
      </c>
      <c r="AN102" s="1">
        <f t="shared" si="328"/>
        <v>0</v>
      </c>
      <c r="AO102" s="1">
        <f t="shared" si="329"/>
        <v>0</v>
      </c>
      <c r="AP102" s="1">
        <f t="shared" si="330"/>
        <v>0</v>
      </c>
      <c r="AQ102" s="1">
        <f t="shared" si="331"/>
        <v>0</v>
      </c>
      <c r="AR102" s="1">
        <f t="shared" si="332"/>
        <v>0</v>
      </c>
      <c r="AS102" s="1">
        <f t="shared" si="333"/>
        <v>0</v>
      </c>
      <c r="AT102" s="1">
        <f t="shared" si="334"/>
        <v>0</v>
      </c>
      <c r="AU102" s="55">
        <f t="shared" si="315"/>
        <v>2.219005196733482E-3</v>
      </c>
      <c r="AX102" s="14"/>
      <c r="AY102" s="14"/>
      <c r="AZ102" s="2">
        <v>49</v>
      </c>
    </row>
    <row r="103" spans="1:71" x14ac:dyDescent="0.35">
      <c r="A103" s="14" t="s">
        <v>36</v>
      </c>
      <c r="B103" s="14" t="s">
        <v>174</v>
      </c>
      <c r="C103" s="2">
        <v>31</v>
      </c>
      <c r="D103" s="37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9">
        <v>0</v>
      </c>
      <c r="K103" s="2">
        <v>0.161</v>
      </c>
      <c r="L103" s="27">
        <v>3.2000000000000001E-2</v>
      </c>
      <c r="M103" s="2">
        <v>0.129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3"/>
      <c r="Y103" s="14"/>
      <c r="Z103" s="14"/>
      <c r="AA103" s="2">
        <v>31</v>
      </c>
      <c r="AC103" s="1">
        <f t="shared" si="317"/>
        <v>0</v>
      </c>
      <c r="AD103" s="1">
        <f t="shared" si="318"/>
        <v>0</v>
      </c>
      <c r="AE103" s="1">
        <f t="shared" si="319"/>
        <v>0</v>
      </c>
      <c r="AF103" s="1">
        <f t="shared" si="320"/>
        <v>0</v>
      </c>
      <c r="AG103" s="1">
        <f t="shared" si="321"/>
        <v>0</v>
      </c>
      <c r="AH103" s="1">
        <f t="shared" si="322"/>
        <v>0</v>
      </c>
      <c r="AI103" s="1">
        <f t="shared" si="323"/>
        <v>0</v>
      </c>
      <c r="AJ103" s="54">
        <f t="shared" si="324"/>
        <v>3.7052709725315515E-3</v>
      </c>
      <c r="AK103" s="1">
        <f t="shared" si="325"/>
        <v>7.3645137342242021E-4</v>
      </c>
      <c r="AL103" s="1">
        <f t="shared" si="326"/>
        <v>2.9688195991091314E-3</v>
      </c>
      <c r="AM103" s="1">
        <f t="shared" si="327"/>
        <v>0</v>
      </c>
      <c r="AN103" s="1">
        <f t="shared" si="328"/>
        <v>0</v>
      </c>
      <c r="AO103" s="1">
        <f t="shared" si="329"/>
        <v>0</v>
      </c>
      <c r="AP103" s="1">
        <f t="shared" si="330"/>
        <v>0</v>
      </c>
      <c r="AQ103" s="1">
        <f t="shared" si="331"/>
        <v>0</v>
      </c>
      <c r="AR103" s="1">
        <f t="shared" si="332"/>
        <v>0</v>
      </c>
      <c r="AS103" s="1">
        <f t="shared" si="333"/>
        <v>0</v>
      </c>
      <c r="AT103" s="1">
        <f t="shared" si="334"/>
        <v>0</v>
      </c>
      <c r="AU103" s="55">
        <f t="shared" si="315"/>
        <v>3.7052709725315515E-3</v>
      </c>
      <c r="AX103" s="14"/>
      <c r="AY103" s="14"/>
      <c r="AZ103" s="2">
        <v>31</v>
      </c>
    </row>
    <row r="104" spans="1:71" x14ac:dyDescent="0.35">
      <c r="A104" s="14" t="s">
        <v>38</v>
      </c>
      <c r="B104" s="14" t="s">
        <v>174</v>
      </c>
      <c r="C104" s="2">
        <v>68</v>
      </c>
      <c r="D104" s="37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9">
        <v>0</v>
      </c>
      <c r="K104" s="2">
        <v>2.9000000000000001E-2</v>
      </c>
      <c r="L104" s="27">
        <v>0</v>
      </c>
      <c r="M104" s="2">
        <v>2.9000000000000001E-2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3"/>
      <c r="Y104" s="14"/>
      <c r="Z104" s="14"/>
      <c r="AA104" s="2">
        <v>68</v>
      </c>
      <c r="AC104" s="1">
        <f t="shared" si="317"/>
        <v>0</v>
      </c>
      <c r="AD104" s="1">
        <f t="shared" si="318"/>
        <v>0</v>
      </c>
      <c r="AE104" s="1">
        <f t="shared" si="319"/>
        <v>0</v>
      </c>
      <c r="AF104" s="1">
        <f t="shared" si="320"/>
        <v>0</v>
      </c>
      <c r="AG104" s="1">
        <f t="shared" si="321"/>
        <v>0</v>
      </c>
      <c r="AH104" s="1">
        <f t="shared" si="322"/>
        <v>0</v>
      </c>
      <c r="AI104" s="1">
        <f t="shared" si="323"/>
        <v>0</v>
      </c>
      <c r="AJ104" s="54">
        <f t="shared" si="324"/>
        <v>1.463994060876021E-3</v>
      </c>
      <c r="AK104" s="1">
        <f t="shared" si="325"/>
        <v>0</v>
      </c>
      <c r="AL104" s="1">
        <f t="shared" si="326"/>
        <v>1.463994060876021E-3</v>
      </c>
      <c r="AM104" s="1">
        <f t="shared" si="327"/>
        <v>0</v>
      </c>
      <c r="AN104" s="1">
        <f t="shared" si="328"/>
        <v>0</v>
      </c>
      <c r="AO104" s="1">
        <f t="shared" si="329"/>
        <v>0</v>
      </c>
      <c r="AP104" s="1">
        <f t="shared" si="330"/>
        <v>0</v>
      </c>
      <c r="AQ104" s="1">
        <f t="shared" si="331"/>
        <v>0</v>
      </c>
      <c r="AR104" s="1">
        <f t="shared" si="332"/>
        <v>0</v>
      </c>
      <c r="AS104" s="1">
        <f t="shared" si="333"/>
        <v>0</v>
      </c>
      <c r="AT104" s="1">
        <f t="shared" si="334"/>
        <v>0</v>
      </c>
      <c r="AU104" s="55">
        <f t="shared" si="315"/>
        <v>1.463994060876021E-3</v>
      </c>
      <c r="AX104" s="14"/>
      <c r="AY104" s="14"/>
      <c r="AZ104" s="2">
        <v>68</v>
      </c>
    </row>
    <row r="105" spans="1:71" x14ac:dyDescent="0.35">
      <c r="A105" s="14" t="s">
        <v>39</v>
      </c>
      <c r="B105" s="14" t="s">
        <v>174</v>
      </c>
      <c r="C105" s="2">
        <v>43</v>
      </c>
      <c r="D105" s="37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9">
        <v>0</v>
      </c>
      <c r="K105" s="2">
        <v>0.39500000000000002</v>
      </c>
      <c r="L105" s="27">
        <v>2.3E-2</v>
      </c>
      <c r="M105" s="2">
        <v>0.372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3"/>
      <c r="Y105" s="14"/>
      <c r="Z105" s="14"/>
      <c r="AA105" s="2">
        <v>43</v>
      </c>
      <c r="AC105" s="1">
        <f t="shared" si="317"/>
        <v>0</v>
      </c>
      <c r="AD105" s="1">
        <f t="shared" si="318"/>
        <v>0</v>
      </c>
      <c r="AE105" s="1">
        <f t="shared" si="319"/>
        <v>0</v>
      </c>
      <c r="AF105" s="1">
        <f t="shared" si="320"/>
        <v>0</v>
      </c>
      <c r="AG105" s="1">
        <f t="shared" si="321"/>
        <v>0</v>
      </c>
      <c r="AH105" s="1">
        <f t="shared" si="322"/>
        <v>0</v>
      </c>
      <c r="AI105" s="1">
        <f t="shared" si="323"/>
        <v>0</v>
      </c>
      <c r="AJ105" s="54">
        <f t="shared" si="324"/>
        <v>1.260950259836674E-2</v>
      </c>
      <c r="AK105" s="1">
        <f t="shared" si="325"/>
        <v>7.3422420193021518E-4</v>
      </c>
      <c r="AL105" s="1">
        <f t="shared" si="326"/>
        <v>1.1875278396436524E-2</v>
      </c>
      <c r="AM105" s="1">
        <f t="shared" si="327"/>
        <v>0</v>
      </c>
      <c r="AN105" s="1">
        <f t="shared" si="328"/>
        <v>0</v>
      </c>
      <c r="AO105" s="1">
        <f t="shared" si="329"/>
        <v>0</v>
      </c>
      <c r="AP105" s="1">
        <f t="shared" si="330"/>
        <v>0</v>
      </c>
      <c r="AQ105" s="1">
        <f t="shared" si="331"/>
        <v>0</v>
      </c>
      <c r="AR105" s="1">
        <f t="shared" si="332"/>
        <v>0</v>
      </c>
      <c r="AS105" s="1">
        <f t="shared" si="333"/>
        <v>0</v>
      </c>
      <c r="AT105" s="1">
        <f t="shared" si="334"/>
        <v>0</v>
      </c>
      <c r="AU105" s="55">
        <f t="shared" si="315"/>
        <v>1.260950259836674E-2</v>
      </c>
      <c r="AX105" s="14"/>
      <c r="AY105" s="14"/>
      <c r="AZ105" s="2">
        <v>43</v>
      </c>
    </row>
    <row r="106" spans="1:71" x14ac:dyDescent="0.35">
      <c r="A106" s="14" t="s">
        <v>45</v>
      </c>
      <c r="B106" s="14" t="s">
        <v>158</v>
      </c>
      <c r="C106" s="2">
        <v>69</v>
      </c>
      <c r="D106" s="37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9">
        <v>5.8000000000000003E-2</v>
      </c>
      <c r="K106" s="2">
        <v>4.2999999999999997E-2</v>
      </c>
      <c r="L106" s="27">
        <v>0</v>
      </c>
      <c r="M106" s="2">
        <v>4.2999999999999997E-2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3"/>
      <c r="Y106" s="14"/>
      <c r="Z106" s="14"/>
      <c r="AA106" s="2">
        <v>69</v>
      </c>
      <c r="AC106" s="1">
        <f t="shared" si="317"/>
        <v>0</v>
      </c>
      <c r="AD106" s="1">
        <f t="shared" si="318"/>
        <v>0</v>
      </c>
      <c r="AE106" s="1">
        <f t="shared" si="319"/>
        <v>0</v>
      </c>
      <c r="AF106" s="1">
        <f t="shared" si="320"/>
        <v>0</v>
      </c>
      <c r="AG106" s="1">
        <f t="shared" si="321"/>
        <v>0</v>
      </c>
      <c r="AH106" s="1">
        <f t="shared" si="322"/>
        <v>0</v>
      </c>
      <c r="AI106" s="1">
        <f t="shared" si="323"/>
        <v>2.9710467706013364E-3</v>
      </c>
      <c r="AJ106" s="54">
        <f t="shared" si="324"/>
        <v>2.2026726057906456E-3</v>
      </c>
      <c r="AK106" s="1">
        <f t="shared" si="325"/>
        <v>0</v>
      </c>
      <c r="AL106" s="1">
        <f t="shared" si="326"/>
        <v>2.2026726057906456E-3</v>
      </c>
      <c r="AM106" s="1">
        <f t="shared" si="327"/>
        <v>0</v>
      </c>
      <c r="AN106" s="1">
        <f t="shared" si="328"/>
        <v>0</v>
      </c>
      <c r="AO106" s="1">
        <f t="shared" si="329"/>
        <v>0</v>
      </c>
      <c r="AP106" s="1">
        <f t="shared" si="330"/>
        <v>0</v>
      </c>
      <c r="AQ106" s="1">
        <f t="shared" si="331"/>
        <v>0</v>
      </c>
      <c r="AR106" s="1">
        <f t="shared" si="332"/>
        <v>0</v>
      </c>
      <c r="AS106" s="1">
        <f t="shared" si="333"/>
        <v>0</v>
      </c>
      <c r="AT106" s="1">
        <f t="shared" si="334"/>
        <v>0</v>
      </c>
      <c r="AU106" s="55">
        <f t="shared" si="315"/>
        <v>2.2026726057906456E-3</v>
      </c>
      <c r="AX106" s="14"/>
      <c r="AY106" s="14"/>
      <c r="AZ106" s="2">
        <v>69</v>
      </c>
    </row>
    <row r="107" spans="1:71" x14ac:dyDescent="0.35">
      <c r="A107" s="14" t="s">
        <v>41</v>
      </c>
      <c r="B107" s="14" t="s">
        <v>174</v>
      </c>
      <c r="C107" s="2">
        <v>76</v>
      </c>
      <c r="D107" s="37">
        <v>0</v>
      </c>
      <c r="E107" s="38">
        <v>0</v>
      </c>
      <c r="F107" s="38">
        <v>2.5999999999999999E-2</v>
      </c>
      <c r="G107" s="38">
        <v>0</v>
      </c>
      <c r="H107" s="38">
        <v>0</v>
      </c>
      <c r="I107" s="38">
        <v>0</v>
      </c>
      <c r="J107" s="39">
        <v>0</v>
      </c>
      <c r="K107" s="2">
        <v>0.14499999999999999</v>
      </c>
      <c r="L107" s="27">
        <v>0</v>
      </c>
      <c r="M107" s="2">
        <v>0.14499999999999999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3"/>
      <c r="Y107" s="14"/>
      <c r="Z107" s="14"/>
      <c r="AA107" s="2">
        <v>76</v>
      </c>
      <c r="AC107" s="1">
        <f t="shared" si="317"/>
        <v>0</v>
      </c>
      <c r="AD107" s="1">
        <f t="shared" si="318"/>
        <v>0</v>
      </c>
      <c r="AE107" s="1">
        <f t="shared" si="319"/>
        <v>1.4669636228656273E-3</v>
      </c>
      <c r="AF107" s="1">
        <f t="shared" si="320"/>
        <v>0</v>
      </c>
      <c r="AG107" s="1">
        <f t="shared" si="321"/>
        <v>0</v>
      </c>
      <c r="AH107" s="1">
        <f t="shared" si="322"/>
        <v>0</v>
      </c>
      <c r="AI107" s="1">
        <f t="shared" si="323"/>
        <v>0</v>
      </c>
      <c r="AJ107" s="54">
        <f t="shared" si="324"/>
        <v>8.1811432813659983E-3</v>
      </c>
      <c r="AK107" s="1">
        <f t="shared" si="325"/>
        <v>0</v>
      </c>
      <c r="AL107" s="1">
        <f t="shared" si="326"/>
        <v>8.1811432813659983E-3</v>
      </c>
      <c r="AM107" s="1">
        <f t="shared" si="327"/>
        <v>0</v>
      </c>
      <c r="AN107" s="1">
        <f t="shared" si="328"/>
        <v>0</v>
      </c>
      <c r="AO107" s="1">
        <f t="shared" si="329"/>
        <v>0</v>
      </c>
      <c r="AP107" s="1">
        <f t="shared" si="330"/>
        <v>0</v>
      </c>
      <c r="AQ107" s="1">
        <f t="shared" si="331"/>
        <v>0</v>
      </c>
      <c r="AR107" s="1">
        <f t="shared" si="332"/>
        <v>0</v>
      </c>
      <c r="AS107" s="1">
        <f t="shared" si="333"/>
        <v>0</v>
      </c>
      <c r="AT107" s="1">
        <f t="shared" si="334"/>
        <v>0</v>
      </c>
      <c r="AU107" s="55">
        <f t="shared" si="315"/>
        <v>8.1811432813659983E-3</v>
      </c>
      <c r="AX107" s="14"/>
      <c r="AY107" s="14"/>
      <c r="AZ107" s="2">
        <v>76</v>
      </c>
    </row>
    <row r="108" spans="1:71" x14ac:dyDescent="0.35">
      <c r="A108" s="14" t="s">
        <v>43</v>
      </c>
      <c r="B108" s="14" t="s">
        <v>158</v>
      </c>
      <c r="C108" s="2">
        <v>67</v>
      </c>
      <c r="D108" s="37">
        <v>0</v>
      </c>
      <c r="E108" s="38">
        <v>0</v>
      </c>
      <c r="F108" s="38">
        <v>1.4999999999999999E-2</v>
      </c>
      <c r="G108" s="38">
        <v>0</v>
      </c>
      <c r="H108" s="38">
        <v>0</v>
      </c>
      <c r="I108" s="38">
        <v>0</v>
      </c>
      <c r="J108" s="39">
        <v>1.4999999999999999E-2</v>
      </c>
      <c r="K108" s="2">
        <v>1.4999999999999999E-2</v>
      </c>
      <c r="L108" s="27">
        <v>0</v>
      </c>
      <c r="M108" s="2">
        <v>1.4999999999999999E-2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3"/>
      <c r="Y108" s="14"/>
      <c r="Z108" s="14"/>
      <c r="AA108" s="2">
        <v>67</v>
      </c>
      <c r="AC108" s="1">
        <f t="shared" si="317"/>
        <v>0</v>
      </c>
      <c r="AD108" s="1">
        <f t="shared" si="318"/>
        <v>0</v>
      </c>
      <c r="AE108" s="1">
        <f t="shared" si="319"/>
        <v>7.4610244988864143E-4</v>
      </c>
      <c r="AF108" s="1">
        <f t="shared" si="320"/>
        <v>0</v>
      </c>
      <c r="AG108" s="1">
        <f t="shared" si="321"/>
        <v>0</v>
      </c>
      <c r="AH108" s="1">
        <f t="shared" si="322"/>
        <v>0</v>
      </c>
      <c r="AI108" s="1">
        <f t="shared" si="323"/>
        <v>7.4610244988864143E-4</v>
      </c>
      <c r="AJ108" s="54">
        <f t="shared" si="324"/>
        <v>7.4610244988864143E-4</v>
      </c>
      <c r="AK108" s="1">
        <f t="shared" si="325"/>
        <v>0</v>
      </c>
      <c r="AL108" s="1">
        <f t="shared" si="326"/>
        <v>7.4610244988864143E-4</v>
      </c>
      <c r="AM108" s="1">
        <f t="shared" si="327"/>
        <v>0</v>
      </c>
      <c r="AN108" s="1">
        <f t="shared" si="328"/>
        <v>0</v>
      </c>
      <c r="AO108" s="1">
        <f t="shared" si="329"/>
        <v>0</v>
      </c>
      <c r="AP108" s="1">
        <f t="shared" si="330"/>
        <v>0</v>
      </c>
      <c r="AQ108" s="1">
        <f t="shared" si="331"/>
        <v>0</v>
      </c>
      <c r="AR108" s="1">
        <f t="shared" si="332"/>
        <v>0</v>
      </c>
      <c r="AS108" s="1">
        <f t="shared" si="333"/>
        <v>0</v>
      </c>
      <c r="AT108" s="1">
        <f t="shared" si="334"/>
        <v>0</v>
      </c>
      <c r="AU108" s="55">
        <f t="shared" si="315"/>
        <v>7.4610244988864143E-4</v>
      </c>
      <c r="AX108" s="14"/>
      <c r="AY108" s="14"/>
      <c r="AZ108" s="2">
        <v>67</v>
      </c>
    </row>
    <row r="109" spans="1:71" x14ac:dyDescent="0.35">
      <c r="A109" s="14" t="s">
        <v>44</v>
      </c>
      <c r="B109" s="14" t="s">
        <v>158</v>
      </c>
      <c r="C109" s="2">
        <v>162</v>
      </c>
      <c r="D109" s="37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9">
        <v>0</v>
      </c>
      <c r="K109" s="2">
        <v>3.6999999999999998E-2</v>
      </c>
      <c r="L109" s="27">
        <v>0</v>
      </c>
      <c r="M109" s="2">
        <v>3.1E-2</v>
      </c>
      <c r="N109" s="2">
        <v>0</v>
      </c>
      <c r="O109" s="2">
        <v>0</v>
      </c>
      <c r="P109" s="2">
        <v>0</v>
      </c>
      <c r="Q109" s="2">
        <v>0</v>
      </c>
      <c r="R109" s="2">
        <v>6.0000000000000001E-3</v>
      </c>
      <c r="S109" s="2">
        <v>0</v>
      </c>
      <c r="T109" s="2">
        <v>0</v>
      </c>
      <c r="U109" s="2">
        <v>0</v>
      </c>
      <c r="V109" s="3"/>
      <c r="Y109" s="14"/>
      <c r="Z109" s="14"/>
      <c r="AA109" s="2">
        <v>162</v>
      </c>
      <c r="AC109" s="1">
        <f t="shared" si="317"/>
        <v>0</v>
      </c>
      <c r="AD109" s="1">
        <f t="shared" si="318"/>
        <v>0</v>
      </c>
      <c r="AE109" s="1">
        <f t="shared" si="319"/>
        <v>0</v>
      </c>
      <c r="AF109" s="1">
        <f t="shared" si="320"/>
        <v>0</v>
      </c>
      <c r="AG109" s="1">
        <f t="shared" si="321"/>
        <v>0</v>
      </c>
      <c r="AH109" s="1">
        <f t="shared" si="322"/>
        <v>0</v>
      </c>
      <c r="AI109" s="1">
        <f t="shared" si="323"/>
        <v>0</v>
      </c>
      <c r="AJ109" s="54">
        <f t="shared" si="324"/>
        <v>4.4498886414253893E-3</v>
      </c>
      <c r="AK109" s="1">
        <f t="shared" si="325"/>
        <v>0</v>
      </c>
      <c r="AL109" s="1">
        <f t="shared" si="326"/>
        <v>3.728285077951002E-3</v>
      </c>
      <c r="AM109" s="1">
        <f t="shared" si="327"/>
        <v>0</v>
      </c>
      <c r="AN109" s="1">
        <f t="shared" si="328"/>
        <v>0</v>
      </c>
      <c r="AO109" s="1">
        <f t="shared" si="329"/>
        <v>0</v>
      </c>
      <c r="AP109" s="1">
        <f t="shared" si="330"/>
        <v>0</v>
      </c>
      <c r="AQ109" s="1">
        <f t="shared" si="331"/>
        <v>7.2160356347438751E-4</v>
      </c>
      <c r="AR109" s="1">
        <f t="shared" si="332"/>
        <v>0</v>
      </c>
      <c r="AS109" s="1">
        <f t="shared" si="333"/>
        <v>0</v>
      </c>
      <c r="AT109" s="1">
        <f t="shared" si="334"/>
        <v>0</v>
      </c>
      <c r="AU109" s="55">
        <f t="shared" si="315"/>
        <v>4.4498886414253893E-3</v>
      </c>
      <c r="AX109" s="14"/>
      <c r="AY109" s="14"/>
      <c r="AZ109" s="2">
        <v>162</v>
      </c>
    </row>
    <row r="110" spans="1:71" x14ac:dyDescent="0.35">
      <c r="A110" s="14" t="s">
        <v>33</v>
      </c>
      <c r="B110" s="14" t="s">
        <v>158</v>
      </c>
      <c r="C110" s="2">
        <v>136</v>
      </c>
      <c r="D110" s="37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9">
        <v>0.10299999999999999</v>
      </c>
      <c r="K110" s="2">
        <v>2.9000000000000001E-2</v>
      </c>
      <c r="L110" s="27">
        <v>0</v>
      </c>
      <c r="M110" s="2">
        <v>2.1999999999999999E-2</v>
      </c>
      <c r="N110" s="2">
        <v>0</v>
      </c>
      <c r="O110" s="2">
        <v>7.0000000000000001E-3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3"/>
      <c r="Y110" s="14"/>
      <c r="Z110" s="14"/>
      <c r="AA110" s="2">
        <v>136</v>
      </c>
      <c r="AC110" s="1">
        <f t="shared" si="317"/>
        <v>0</v>
      </c>
      <c r="AD110" s="1">
        <f t="shared" si="318"/>
        <v>0</v>
      </c>
      <c r="AE110" s="1">
        <f t="shared" si="319"/>
        <v>0</v>
      </c>
      <c r="AF110" s="1">
        <f t="shared" si="320"/>
        <v>0</v>
      </c>
      <c r="AG110" s="1">
        <f t="shared" si="321"/>
        <v>0</v>
      </c>
      <c r="AH110" s="1">
        <f t="shared" si="322"/>
        <v>0</v>
      </c>
      <c r="AI110" s="1">
        <f t="shared" si="323"/>
        <v>1.0399406087602078E-2</v>
      </c>
      <c r="AJ110" s="54">
        <f t="shared" si="324"/>
        <v>2.9279881217520419E-3</v>
      </c>
      <c r="AK110" s="1">
        <f t="shared" si="325"/>
        <v>0</v>
      </c>
      <c r="AL110" s="1">
        <f t="shared" si="326"/>
        <v>2.2212323682256866E-3</v>
      </c>
      <c r="AM110" s="1">
        <f t="shared" si="327"/>
        <v>0</v>
      </c>
      <c r="AN110" s="1">
        <f t="shared" si="328"/>
        <v>7.0675575352635491E-4</v>
      </c>
      <c r="AO110" s="1">
        <f t="shared" si="329"/>
        <v>0</v>
      </c>
      <c r="AP110" s="1">
        <f t="shared" si="330"/>
        <v>0</v>
      </c>
      <c r="AQ110" s="1">
        <f t="shared" si="331"/>
        <v>0</v>
      </c>
      <c r="AR110" s="1">
        <f t="shared" si="332"/>
        <v>0</v>
      </c>
      <c r="AS110" s="1">
        <f t="shared" si="333"/>
        <v>0</v>
      </c>
      <c r="AT110" s="1">
        <f t="shared" si="334"/>
        <v>0</v>
      </c>
      <c r="AU110" s="55">
        <f t="shared" si="315"/>
        <v>2.9279881217520415E-3</v>
      </c>
      <c r="AX110" s="14"/>
      <c r="AY110" s="14"/>
      <c r="AZ110" s="2">
        <v>136</v>
      </c>
    </row>
    <row r="111" spans="1:71" x14ac:dyDescent="0.35">
      <c r="A111" s="14" t="s">
        <v>46</v>
      </c>
      <c r="B111" s="14" t="s">
        <v>158</v>
      </c>
      <c r="C111" s="2">
        <v>126</v>
      </c>
      <c r="D111" s="37">
        <v>0</v>
      </c>
      <c r="E111" s="38">
        <v>0</v>
      </c>
      <c r="F111" s="38">
        <v>8.0000000000000002E-3</v>
      </c>
      <c r="G111" s="38">
        <v>0</v>
      </c>
      <c r="H111" s="38">
        <v>0</v>
      </c>
      <c r="I111" s="38">
        <v>0</v>
      </c>
      <c r="J111" s="39">
        <v>0</v>
      </c>
      <c r="K111" s="2">
        <v>1.6E-2</v>
      </c>
      <c r="L111" s="27">
        <v>0</v>
      </c>
      <c r="M111" s="2">
        <v>8.0000000000000002E-3</v>
      </c>
      <c r="N111" s="2">
        <v>0</v>
      </c>
      <c r="O111" s="2">
        <v>0</v>
      </c>
      <c r="P111" s="2">
        <v>0</v>
      </c>
      <c r="Q111" s="2">
        <v>0</v>
      </c>
      <c r="R111" s="2">
        <v>8.0000000000000002E-3</v>
      </c>
      <c r="S111" s="2">
        <v>0</v>
      </c>
      <c r="T111" s="2">
        <v>0</v>
      </c>
      <c r="U111" s="2">
        <v>0</v>
      </c>
      <c r="V111" s="3"/>
      <c r="Y111" s="14"/>
      <c r="Z111" s="14"/>
      <c r="AA111" s="2">
        <v>126</v>
      </c>
      <c r="AC111" s="1">
        <f t="shared" si="317"/>
        <v>0</v>
      </c>
      <c r="AD111" s="1">
        <f t="shared" si="318"/>
        <v>0</v>
      </c>
      <c r="AE111" s="1">
        <f t="shared" si="319"/>
        <v>7.4832962138084635E-4</v>
      </c>
      <c r="AF111" s="1">
        <f t="shared" si="320"/>
        <v>0</v>
      </c>
      <c r="AG111" s="1">
        <f t="shared" si="321"/>
        <v>0</v>
      </c>
      <c r="AH111" s="1">
        <f t="shared" si="322"/>
        <v>0</v>
      </c>
      <c r="AI111" s="1">
        <f t="shared" si="323"/>
        <v>0</v>
      </c>
      <c r="AJ111" s="54">
        <f t="shared" si="324"/>
        <v>1.4966592427616927E-3</v>
      </c>
      <c r="AK111" s="1">
        <f t="shared" si="325"/>
        <v>0</v>
      </c>
      <c r="AL111" s="1">
        <f t="shared" si="326"/>
        <v>7.4832962138084635E-4</v>
      </c>
      <c r="AM111" s="1">
        <f t="shared" si="327"/>
        <v>0</v>
      </c>
      <c r="AN111" s="1">
        <f t="shared" si="328"/>
        <v>0</v>
      </c>
      <c r="AO111" s="1">
        <f t="shared" si="329"/>
        <v>0</v>
      </c>
      <c r="AP111" s="1">
        <f t="shared" si="330"/>
        <v>0</v>
      </c>
      <c r="AQ111" s="1">
        <f t="shared" si="331"/>
        <v>7.4832962138084635E-4</v>
      </c>
      <c r="AR111" s="1">
        <f t="shared" si="332"/>
        <v>0</v>
      </c>
      <c r="AS111" s="1">
        <f t="shared" si="333"/>
        <v>0</v>
      </c>
      <c r="AT111" s="1">
        <f t="shared" si="334"/>
        <v>0</v>
      </c>
      <c r="AU111" s="55">
        <f t="shared" si="315"/>
        <v>1.4966592427616927E-3</v>
      </c>
      <c r="AX111" s="14"/>
      <c r="AY111" s="14"/>
      <c r="AZ111" s="2">
        <v>126</v>
      </c>
    </row>
    <row r="112" spans="1:71" x14ac:dyDescent="0.35">
      <c r="A112" s="14" t="s">
        <v>47</v>
      </c>
      <c r="B112" s="14" t="s">
        <v>158</v>
      </c>
      <c r="C112" s="2">
        <v>134</v>
      </c>
      <c r="D112" s="37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9">
        <v>0</v>
      </c>
      <c r="K112" s="2">
        <v>4.4999999999999998E-2</v>
      </c>
      <c r="L112" s="27">
        <v>0</v>
      </c>
      <c r="M112" s="2">
        <v>4.4999999999999998E-2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3"/>
      <c r="Y112" s="14"/>
      <c r="Z112" s="14"/>
      <c r="AA112" s="2">
        <v>134</v>
      </c>
      <c r="AC112" s="1">
        <f t="shared" si="317"/>
        <v>0</v>
      </c>
      <c r="AD112" s="1">
        <f t="shared" si="318"/>
        <v>0</v>
      </c>
      <c r="AE112" s="1">
        <f t="shared" si="319"/>
        <v>0</v>
      </c>
      <c r="AF112" s="1">
        <f t="shared" si="320"/>
        <v>0</v>
      </c>
      <c r="AG112" s="1">
        <f t="shared" si="321"/>
        <v>0</v>
      </c>
      <c r="AH112" s="1">
        <f t="shared" si="322"/>
        <v>0</v>
      </c>
      <c r="AI112" s="1">
        <f t="shared" si="323"/>
        <v>0</v>
      </c>
      <c r="AJ112" s="54">
        <f t="shared" si="324"/>
        <v>4.4766146993318488E-3</v>
      </c>
      <c r="AK112" s="1">
        <f t="shared" si="325"/>
        <v>0</v>
      </c>
      <c r="AL112" s="1">
        <f t="shared" si="326"/>
        <v>4.4766146993318488E-3</v>
      </c>
      <c r="AM112" s="1">
        <f t="shared" si="327"/>
        <v>0</v>
      </c>
      <c r="AN112" s="1">
        <f t="shared" si="328"/>
        <v>0</v>
      </c>
      <c r="AO112" s="1">
        <f t="shared" si="329"/>
        <v>0</v>
      </c>
      <c r="AP112" s="1">
        <f t="shared" si="330"/>
        <v>0</v>
      </c>
      <c r="AQ112" s="1">
        <f t="shared" si="331"/>
        <v>0</v>
      </c>
      <c r="AR112" s="1">
        <f t="shared" si="332"/>
        <v>0</v>
      </c>
      <c r="AS112" s="1">
        <f t="shared" si="333"/>
        <v>0</v>
      </c>
      <c r="AT112" s="1">
        <f t="shared" si="334"/>
        <v>0</v>
      </c>
      <c r="AU112" s="55">
        <f t="shared" si="315"/>
        <v>4.4766146993318488E-3</v>
      </c>
      <c r="AX112" s="14"/>
      <c r="AY112" s="14"/>
      <c r="AZ112" s="2">
        <v>134</v>
      </c>
    </row>
    <row r="113" spans="1:71" x14ac:dyDescent="0.35">
      <c r="A113" s="14" t="s">
        <v>32</v>
      </c>
      <c r="B113" s="14" t="s">
        <v>158</v>
      </c>
      <c r="C113" s="2">
        <v>23</v>
      </c>
      <c r="D113" s="37">
        <v>0</v>
      </c>
      <c r="E113" s="43">
        <v>4.2999999999999997E-2</v>
      </c>
      <c r="F113" s="38">
        <v>0</v>
      </c>
      <c r="G113" s="38">
        <v>0</v>
      </c>
      <c r="H113" s="38">
        <v>0</v>
      </c>
      <c r="I113" s="38">
        <v>0</v>
      </c>
      <c r="J113" s="39">
        <v>0</v>
      </c>
      <c r="K113" s="2">
        <v>0</v>
      </c>
      <c r="L113" s="27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3"/>
      <c r="Y113" s="14"/>
      <c r="Z113" s="14"/>
      <c r="AA113" s="2">
        <v>23</v>
      </c>
      <c r="AC113" s="1">
        <f t="shared" si="317"/>
        <v>0</v>
      </c>
      <c r="AD113" s="1">
        <f t="shared" si="318"/>
        <v>7.3422420193021518E-4</v>
      </c>
      <c r="AE113" s="1">
        <f t="shared" si="319"/>
        <v>0</v>
      </c>
      <c r="AF113" s="1">
        <f t="shared" si="320"/>
        <v>0</v>
      </c>
      <c r="AG113" s="1">
        <f t="shared" si="321"/>
        <v>0</v>
      </c>
      <c r="AH113" s="1">
        <f t="shared" si="322"/>
        <v>0</v>
      </c>
      <c r="AI113" s="1">
        <f t="shared" si="323"/>
        <v>0</v>
      </c>
      <c r="AJ113" s="54">
        <f t="shared" si="324"/>
        <v>0</v>
      </c>
      <c r="AK113" s="1">
        <f t="shared" si="325"/>
        <v>0</v>
      </c>
      <c r="AL113" s="1">
        <f t="shared" si="326"/>
        <v>0</v>
      </c>
      <c r="AM113" s="1">
        <f t="shared" si="327"/>
        <v>0</v>
      </c>
      <c r="AN113" s="1">
        <f t="shared" si="328"/>
        <v>0</v>
      </c>
      <c r="AO113" s="1">
        <f t="shared" si="329"/>
        <v>0</v>
      </c>
      <c r="AP113" s="1">
        <f t="shared" si="330"/>
        <v>0</v>
      </c>
      <c r="AQ113" s="1">
        <f t="shared" si="331"/>
        <v>0</v>
      </c>
      <c r="AR113" s="1">
        <f t="shared" si="332"/>
        <v>0</v>
      </c>
      <c r="AS113" s="1">
        <f t="shared" si="333"/>
        <v>0</v>
      </c>
      <c r="AT113" s="1">
        <f t="shared" si="334"/>
        <v>0</v>
      </c>
      <c r="AU113" s="55">
        <f t="shared" si="315"/>
        <v>0</v>
      </c>
      <c r="AX113" s="14"/>
      <c r="AY113" s="14"/>
      <c r="AZ113" s="2">
        <v>23</v>
      </c>
    </row>
    <row r="114" spans="1:71" x14ac:dyDescent="0.35">
      <c r="A114" s="14" t="s">
        <v>42</v>
      </c>
      <c r="B114" s="14" t="s">
        <v>158</v>
      </c>
      <c r="C114" s="2">
        <v>26</v>
      </c>
      <c r="D114" s="37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9">
        <v>0</v>
      </c>
      <c r="K114" s="2">
        <v>3.7999999999999999E-2</v>
      </c>
      <c r="L114" s="27">
        <v>0</v>
      </c>
      <c r="M114" s="2">
        <v>3.7999999999999999E-2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3"/>
      <c r="Y114" s="14"/>
      <c r="Z114" s="14"/>
      <c r="AA114" s="2">
        <v>26</v>
      </c>
      <c r="AC114" s="1">
        <f t="shared" si="317"/>
        <v>0</v>
      </c>
      <c r="AD114" s="1">
        <f t="shared" si="318"/>
        <v>0</v>
      </c>
      <c r="AE114" s="1">
        <f t="shared" si="319"/>
        <v>0</v>
      </c>
      <c r="AF114" s="1">
        <f t="shared" si="320"/>
        <v>0</v>
      </c>
      <c r="AG114" s="1">
        <f t="shared" si="321"/>
        <v>0</v>
      </c>
      <c r="AH114" s="1">
        <f t="shared" si="322"/>
        <v>0</v>
      </c>
      <c r="AI114" s="1">
        <f t="shared" si="323"/>
        <v>0</v>
      </c>
      <c r="AJ114" s="54">
        <f t="shared" si="324"/>
        <v>7.3348181143281354E-4</v>
      </c>
      <c r="AK114" s="1">
        <f t="shared" si="325"/>
        <v>0</v>
      </c>
      <c r="AL114" s="1">
        <f t="shared" si="326"/>
        <v>7.3348181143281354E-4</v>
      </c>
      <c r="AM114" s="1">
        <f t="shared" si="327"/>
        <v>0</v>
      </c>
      <c r="AN114" s="1">
        <f t="shared" si="328"/>
        <v>0</v>
      </c>
      <c r="AO114" s="1">
        <f t="shared" si="329"/>
        <v>0</v>
      </c>
      <c r="AP114" s="1">
        <f t="shared" si="330"/>
        <v>0</v>
      </c>
      <c r="AQ114" s="1">
        <f t="shared" si="331"/>
        <v>0</v>
      </c>
      <c r="AR114" s="1">
        <f t="shared" si="332"/>
        <v>0</v>
      </c>
      <c r="AS114" s="1">
        <f t="shared" si="333"/>
        <v>0</v>
      </c>
      <c r="AT114" s="1">
        <f t="shared" si="334"/>
        <v>0</v>
      </c>
      <c r="AU114" s="55">
        <f t="shared" si="315"/>
        <v>7.3348181143281354E-4</v>
      </c>
      <c r="AX114" s="14"/>
      <c r="AY114" s="14"/>
      <c r="AZ114" s="2">
        <v>26</v>
      </c>
    </row>
    <row r="115" spans="1:71" x14ac:dyDescent="0.35">
      <c r="A115" s="14" t="s">
        <v>48</v>
      </c>
      <c r="B115" s="14" t="s">
        <v>158</v>
      </c>
      <c r="C115" s="2">
        <v>141</v>
      </c>
      <c r="D115" s="37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9">
        <v>7.0000000000000001E-3</v>
      </c>
      <c r="K115" s="2">
        <v>2.8000000000000001E-2</v>
      </c>
      <c r="L115" s="27">
        <v>0</v>
      </c>
      <c r="M115" s="2">
        <v>2.8000000000000001E-2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3"/>
      <c r="Y115" s="14"/>
      <c r="Z115" s="14"/>
      <c r="AA115" s="2">
        <v>141</v>
      </c>
      <c r="AC115" s="1">
        <f t="shared" si="317"/>
        <v>0</v>
      </c>
      <c r="AD115" s="1">
        <f t="shared" si="318"/>
        <v>0</v>
      </c>
      <c r="AE115" s="1">
        <f t="shared" si="319"/>
        <v>0</v>
      </c>
      <c r="AF115" s="1">
        <f t="shared" si="320"/>
        <v>0</v>
      </c>
      <c r="AG115" s="1">
        <f t="shared" si="321"/>
        <v>0</v>
      </c>
      <c r="AH115" s="1">
        <f t="shared" si="322"/>
        <v>0</v>
      </c>
      <c r="AI115" s="1">
        <f t="shared" si="323"/>
        <v>7.3273942093541201E-4</v>
      </c>
      <c r="AJ115" s="54">
        <f t="shared" si="324"/>
        <v>2.930957683741648E-3</v>
      </c>
      <c r="AK115" s="1">
        <f t="shared" si="325"/>
        <v>0</v>
      </c>
      <c r="AL115" s="1">
        <f t="shared" si="326"/>
        <v>2.930957683741648E-3</v>
      </c>
      <c r="AM115" s="1">
        <f t="shared" si="327"/>
        <v>0</v>
      </c>
      <c r="AN115" s="1">
        <f t="shared" si="328"/>
        <v>0</v>
      </c>
      <c r="AO115" s="1">
        <f t="shared" si="329"/>
        <v>0</v>
      </c>
      <c r="AP115" s="1">
        <f t="shared" si="330"/>
        <v>0</v>
      </c>
      <c r="AQ115" s="1">
        <f t="shared" si="331"/>
        <v>0</v>
      </c>
      <c r="AR115" s="1">
        <f t="shared" si="332"/>
        <v>0</v>
      </c>
      <c r="AS115" s="1">
        <f t="shared" si="333"/>
        <v>0</v>
      </c>
      <c r="AT115" s="1">
        <f t="shared" si="334"/>
        <v>0</v>
      </c>
      <c r="AU115" s="55">
        <f t="shared" si="315"/>
        <v>2.930957683741648E-3</v>
      </c>
      <c r="AX115" s="14"/>
      <c r="AY115" s="14"/>
      <c r="AZ115" s="2">
        <v>141</v>
      </c>
    </row>
    <row r="116" spans="1:71" x14ac:dyDescent="0.35">
      <c r="A116" s="14" t="s">
        <v>49</v>
      </c>
      <c r="B116" s="14" t="s">
        <v>158</v>
      </c>
      <c r="C116" s="2">
        <v>89</v>
      </c>
      <c r="D116" s="37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9">
        <v>0</v>
      </c>
      <c r="K116" s="2">
        <v>3.4000000000000002E-2</v>
      </c>
      <c r="L116" s="27">
        <v>0</v>
      </c>
      <c r="M116" s="2">
        <v>3.4000000000000002E-2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3"/>
      <c r="Y116" s="14"/>
      <c r="Z116" s="14"/>
      <c r="AA116" s="2">
        <v>89</v>
      </c>
      <c r="AC116" s="1">
        <f t="shared" si="317"/>
        <v>0</v>
      </c>
      <c r="AD116" s="1">
        <f t="shared" si="318"/>
        <v>0</v>
      </c>
      <c r="AE116" s="1">
        <f t="shared" si="319"/>
        <v>0</v>
      </c>
      <c r="AF116" s="1">
        <f t="shared" si="320"/>
        <v>0</v>
      </c>
      <c r="AG116" s="1">
        <f t="shared" si="321"/>
        <v>0</v>
      </c>
      <c r="AH116" s="1">
        <f t="shared" si="322"/>
        <v>0</v>
      </c>
      <c r="AI116" s="1">
        <f t="shared" si="323"/>
        <v>0</v>
      </c>
      <c r="AJ116" s="54">
        <f t="shared" si="324"/>
        <v>2.2464736451373421E-3</v>
      </c>
      <c r="AK116" s="1">
        <f t="shared" si="325"/>
        <v>0</v>
      </c>
      <c r="AL116" s="1">
        <f t="shared" si="326"/>
        <v>2.2464736451373421E-3</v>
      </c>
      <c r="AM116" s="1">
        <f t="shared" si="327"/>
        <v>0</v>
      </c>
      <c r="AN116" s="1">
        <f t="shared" si="328"/>
        <v>0</v>
      </c>
      <c r="AO116" s="1">
        <f t="shared" si="329"/>
        <v>0</v>
      </c>
      <c r="AP116" s="1">
        <f t="shared" si="330"/>
        <v>0</v>
      </c>
      <c r="AQ116" s="1">
        <f t="shared" si="331"/>
        <v>0</v>
      </c>
      <c r="AR116" s="1">
        <f t="shared" si="332"/>
        <v>0</v>
      </c>
      <c r="AS116" s="1">
        <f t="shared" si="333"/>
        <v>0</v>
      </c>
      <c r="AT116" s="1">
        <f t="shared" si="334"/>
        <v>0</v>
      </c>
      <c r="AU116" s="55">
        <f t="shared" si="315"/>
        <v>2.2464736451373421E-3</v>
      </c>
      <c r="AX116" s="14"/>
      <c r="AY116" s="14"/>
      <c r="AZ116" s="2">
        <v>89</v>
      </c>
    </row>
    <row r="117" spans="1:71" x14ac:dyDescent="0.35">
      <c r="A117" s="14" t="s">
        <v>40</v>
      </c>
      <c r="B117" s="14" t="s">
        <v>174</v>
      </c>
      <c r="C117" s="2">
        <v>10</v>
      </c>
      <c r="D117" s="37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9">
        <v>0</v>
      </c>
      <c r="K117" s="2">
        <v>0</v>
      </c>
      <c r="L117" s="27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3"/>
      <c r="Y117" s="14"/>
      <c r="Z117" s="14"/>
      <c r="AA117" s="2">
        <v>10</v>
      </c>
      <c r="AC117" s="1">
        <f t="shared" si="317"/>
        <v>0</v>
      </c>
      <c r="AD117" s="1">
        <f t="shared" si="318"/>
        <v>0</v>
      </c>
      <c r="AE117" s="1">
        <f t="shared" si="319"/>
        <v>0</v>
      </c>
      <c r="AF117" s="1">
        <f t="shared" si="320"/>
        <v>0</v>
      </c>
      <c r="AG117" s="1">
        <f t="shared" si="321"/>
        <v>0</v>
      </c>
      <c r="AH117" s="1">
        <f t="shared" si="322"/>
        <v>0</v>
      </c>
      <c r="AI117" s="1">
        <f t="shared" si="323"/>
        <v>0</v>
      </c>
      <c r="AJ117" s="54">
        <f t="shared" si="324"/>
        <v>0</v>
      </c>
      <c r="AK117" s="1">
        <f t="shared" si="325"/>
        <v>0</v>
      </c>
      <c r="AL117" s="1">
        <f t="shared" si="326"/>
        <v>0</v>
      </c>
      <c r="AM117" s="1">
        <f t="shared" si="327"/>
        <v>0</v>
      </c>
      <c r="AN117" s="1">
        <f t="shared" si="328"/>
        <v>0</v>
      </c>
      <c r="AO117" s="1">
        <f t="shared" si="329"/>
        <v>0</v>
      </c>
      <c r="AP117" s="1">
        <f t="shared" si="330"/>
        <v>0</v>
      </c>
      <c r="AQ117" s="1">
        <f t="shared" si="331"/>
        <v>0</v>
      </c>
      <c r="AR117" s="1">
        <f t="shared" si="332"/>
        <v>0</v>
      </c>
      <c r="AS117" s="1">
        <f t="shared" si="333"/>
        <v>0</v>
      </c>
      <c r="AT117" s="1">
        <f t="shared" si="334"/>
        <v>0</v>
      </c>
      <c r="AU117" s="55">
        <f t="shared" si="315"/>
        <v>0</v>
      </c>
      <c r="AX117" s="14"/>
      <c r="AY117" s="14"/>
      <c r="AZ117" s="2">
        <v>10</v>
      </c>
    </row>
    <row r="118" spans="1:71" x14ac:dyDescent="0.35">
      <c r="A118" s="14" t="s">
        <v>50</v>
      </c>
      <c r="B118" s="14" t="s">
        <v>158</v>
      </c>
      <c r="C118" s="2">
        <v>23</v>
      </c>
      <c r="D118" s="37">
        <v>0</v>
      </c>
      <c r="E118" s="38">
        <v>0</v>
      </c>
      <c r="F118" s="38">
        <v>0</v>
      </c>
      <c r="G118" s="38">
        <v>0</v>
      </c>
      <c r="H118" s="38">
        <v>0.13</v>
      </c>
      <c r="I118" s="38">
        <v>0</v>
      </c>
      <c r="J118" s="39">
        <v>0</v>
      </c>
      <c r="K118" s="2">
        <v>0</v>
      </c>
      <c r="L118" s="27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3"/>
    </row>
    <row r="119" spans="1:71" x14ac:dyDescent="0.35">
      <c r="A119" s="20" t="s">
        <v>129</v>
      </c>
      <c r="B119" s="20"/>
      <c r="D119" s="37"/>
      <c r="E119" s="38"/>
      <c r="F119" s="38"/>
      <c r="G119" s="38"/>
      <c r="H119" s="38"/>
      <c r="I119" s="38"/>
      <c r="J119" s="39"/>
      <c r="L119" s="27"/>
      <c r="V119" s="3"/>
    </row>
    <row r="120" spans="1:71" s="12" customFormat="1" x14ac:dyDescent="0.35">
      <c r="A120" s="14" t="s">
        <v>130</v>
      </c>
      <c r="B120" s="14" t="s">
        <v>158</v>
      </c>
      <c r="C120" s="10">
        <v>85</v>
      </c>
      <c r="D120" s="45">
        <v>0</v>
      </c>
      <c r="E120" s="43">
        <v>7.0999999999999994E-2</v>
      </c>
      <c r="F120" s="43">
        <v>4.7E-2</v>
      </c>
      <c r="G120" s="43">
        <v>0</v>
      </c>
      <c r="H120" s="43">
        <v>0</v>
      </c>
      <c r="I120" s="43">
        <v>0</v>
      </c>
      <c r="J120" s="46">
        <v>9.4E-2</v>
      </c>
      <c r="K120" s="10">
        <v>2.4E-2</v>
      </c>
      <c r="L120" s="29">
        <v>0</v>
      </c>
      <c r="M120" s="10">
        <v>2.4E-2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3"/>
    </row>
    <row r="121" spans="1:71" s="12" customFormat="1" x14ac:dyDescent="0.35">
      <c r="A121" s="14" t="s">
        <v>131</v>
      </c>
      <c r="B121" s="14" t="s">
        <v>158</v>
      </c>
      <c r="C121" s="10">
        <v>91</v>
      </c>
      <c r="D121" s="45">
        <v>0</v>
      </c>
      <c r="E121" s="43">
        <v>0</v>
      </c>
      <c r="F121" s="43">
        <v>9.9000000000000005E-2</v>
      </c>
      <c r="G121" s="43">
        <v>0</v>
      </c>
      <c r="H121" s="43">
        <v>0</v>
      </c>
      <c r="I121" s="43">
        <v>0</v>
      </c>
      <c r="J121" s="46">
        <v>0</v>
      </c>
      <c r="K121" s="10">
        <v>3.3000000000000002E-2</v>
      </c>
      <c r="L121" s="29">
        <v>0</v>
      </c>
      <c r="M121" s="10">
        <v>3.3000000000000002E-2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3"/>
    </row>
    <row r="122" spans="1:71" x14ac:dyDescent="0.35">
      <c r="A122" s="19" t="s">
        <v>132</v>
      </c>
      <c r="B122" s="19"/>
      <c r="D122" s="37"/>
      <c r="E122" s="38"/>
      <c r="F122" s="38"/>
      <c r="G122" s="38"/>
      <c r="H122" s="38"/>
      <c r="I122" s="38"/>
      <c r="J122" s="39"/>
      <c r="L122" s="27"/>
      <c r="V122" s="3"/>
    </row>
    <row r="123" spans="1:71" x14ac:dyDescent="0.35">
      <c r="A123" s="14" t="s">
        <v>133</v>
      </c>
      <c r="B123" s="14" t="s">
        <v>158</v>
      </c>
      <c r="C123" s="10">
        <v>146</v>
      </c>
      <c r="D123" s="45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0.13700000000000001</v>
      </c>
      <c r="J123" s="46">
        <v>0</v>
      </c>
      <c r="K123" s="10">
        <v>4.1000000000000002E-2</v>
      </c>
      <c r="L123" s="29">
        <v>7.0000000000000001E-3</v>
      </c>
      <c r="M123" s="10">
        <v>1.4E-2</v>
      </c>
      <c r="N123" s="10">
        <v>0</v>
      </c>
      <c r="O123" s="10">
        <v>0</v>
      </c>
      <c r="P123" s="10">
        <v>0</v>
      </c>
      <c r="Q123" s="10">
        <v>0</v>
      </c>
      <c r="R123" s="10">
        <v>1.4E-2</v>
      </c>
      <c r="S123" s="10">
        <v>0</v>
      </c>
      <c r="T123" s="10">
        <v>0</v>
      </c>
      <c r="U123" s="10">
        <v>7.0000000000000001E-3</v>
      </c>
      <c r="V123" s="3"/>
    </row>
    <row r="124" spans="1:71" x14ac:dyDescent="0.35">
      <c r="A124" s="14" t="s">
        <v>134</v>
      </c>
      <c r="B124" s="14" t="s">
        <v>158</v>
      </c>
      <c r="C124" s="2">
        <v>76</v>
      </c>
      <c r="D124" s="37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9">
        <v>0</v>
      </c>
      <c r="K124" s="2">
        <v>2.5999999999999999E-2</v>
      </c>
      <c r="L124" s="27">
        <v>0</v>
      </c>
      <c r="M124" s="2">
        <v>2.5999999999999999E-2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3"/>
    </row>
    <row r="125" spans="1:71" x14ac:dyDescent="0.35">
      <c r="A125" s="14" t="s">
        <v>135</v>
      </c>
      <c r="B125" s="14" t="s">
        <v>158</v>
      </c>
      <c r="C125" s="2">
        <v>49</v>
      </c>
      <c r="D125" s="37">
        <v>0</v>
      </c>
      <c r="E125" s="38">
        <v>0</v>
      </c>
      <c r="F125" s="44">
        <f>1/C125</f>
        <v>2.0408163265306121E-2</v>
      </c>
      <c r="G125" s="38">
        <v>0</v>
      </c>
      <c r="H125" s="38">
        <v>0</v>
      </c>
      <c r="I125" s="47">
        <v>0.02</v>
      </c>
      <c r="J125" s="39">
        <v>0</v>
      </c>
      <c r="K125" s="2">
        <v>0.02</v>
      </c>
      <c r="L125" s="27">
        <v>0</v>
      </c>
      <c r="M125" s="2">
        <v>0.02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3"/>
    </row>
    <row r="126" spans="1:71" x14ac:dyDescent="0.35">
      <c r="A126" s="14" t="s">
        <v>137</v>
      </c>
      <c r="B126" s="14" t="s">
        <v>175</v>
      </c>
      <c r="C126" s="2">
        <v>522</v>
      </c>
      <c r="D126" s="37">
        <v>0</v>
      </c>
      <c r="E126" s="38">
        <v>0</v>
      </c>
      <c r="F126" s="38">
        <v>0.01</v>
      </c>
      <c r="G126" s="38">
        <v>2E-3</v>
      </c>
      <c r="H126" s="38">
        <v>6.0000000000000001E-3</v>
      </c>
      <c r="I126" s="38">
        <v>0</v>
      </c>
      <c r="J126" s="39">
        <v>6.0000000000000001E-3</v>
      </c>
      <c r="K126" s="2">
        <v>0.14599999999999999</v>
      </c>
      <c r="L126" s="27">
        <v>1.9E-2</v>
      </c>
      <c r="M126" s="2">
        <v>0.111</v>
      </c>
      <c r="N126" s="2">
        <v>2E-3</v>
      </c>
      <c r="O126" s="2">
        <v>0</v>
      </c>
      <c r="P126" s="2">
        <v>4.0000000000000001E-3</v>
      </c>
      <c r="Q126" s="2">
        <v>0</v>
      </c>
      <c r="R126" s="2">
        <v>4.0000000000000001E-3</v>
      </c>
      <c r="S126" s="2">
        <v>0</v>
      </c>
      <c r="T126" s="2">
        <v>0</v>
      </c>
      <c r="U126" s="2">
        <v>6.0000000000000001E-3</v>
      </c>
      <c r="V126" s="3"/>
      <c r="Y126" s="1" t="s">
        <v>137</v>
      </c>
      <c r="Z126" s="14" t="s">
        <v>175</v>
      </c>
      <c r="AA126" s="2">
        <v>522</v>
      </c>
      <c r="AB126" s="1">
        <f>SUM(AA126:AA127)</f>
        <v>611</v>
      </c>
      <c r="AC126" s="1">
        <f>D126*($AA126/611)</f>
        <v>0</v>
      </c>
      <c r="AD126" s="1">
        <f t="shared" ref="AD126:AT127" si="335">E126*($AA126/611)</f>
        <v>0</v>
      </c>
      <c r="AE126" s="1">
        <f t="shared" si="335"/>
        <v>8.5433715220949273E-3</v>
      </c>
      <c r="AF126" s="1">
        <f t="shared" si="335"/>
        <v>1.7086743044189853E-3</v>
      </c>
      <c r="AG126" s="1">
        <f t="shared" si="335"/>
        <v>5.1260229132569562E-3</v>
      </c>
      <c r="AH126" s="1">
        <f t="shared" si="335"/>
        <v>0</v>
      </c>
      <c r="AI126" s="1">
        <f t="shared" si="335"/>
        <v>5.1260229132569562E-3</v>
      </c>
      <c r="AJ126" s="54">
        <f t="shared" si="335"/>
        <v>0.12473322422258593</v>
      </c>
      <c r="AK126" s="1">
        <f t="shared" si="335"/>
        <v>1.6232405891980359E-2</v>
      </c>
      <c r="AL126" s="1">
        <f t="shared" si="335"/>
        <v>9.4831423895253689E-2</v>
      </c>
      <c r="AM126" s="1">
        <f t="shared" si="335"/>
        <v>1.7086743044189853E-3</v>
      </c>
      <c r="AN126" s="1">
        <f t="shared" si="335"/>
        <v>0</v>
      </c>
      <c r="AO126" s="1">
        <f t="shared" si="335"/>
        <v>3.4173486088379707E-3</v>
      </c>
      <c r="AP126" s="1">
        <f t="shared" si="335"/>
        <v>0</v>
      </c>
      <c r="AQ126" s="1">
        <f t="shared" si="335"/>
        <v>3.4173486088379707E-3</v>
      </c>
      <c r="AR126" s="1">
        <f t="shared" si="335"/>
        <v>0</v>
      </c>
      <c r="AS126" s="1">
        <f t="shared" si="335"/>
        <v>0</v>
      </c>
      <c r="AT126" s="1">
        <f t="shared" si="335"/>
        <v>5.1260229132569562E-3</v>
      </c>
      <c r="AU126" s="55">
        <f t="shared" ref="AU126:AU127" si="336">SUM(AK126:AT126)</f>
        <v>0.12473322422258591</v>
      </c>
      <c r="AX126" s="1" t="s">
        <v>137</v>
      </c>
      <c r="AY126" s="14" t="s">
        <v>175</v>
      </c>
      <c r="AZ126" s="2">
        <v>522</v>
      </c>
      <c r="BA126" s="1">
        <f>SUM(AZ126:AZ127)</f>
        <v>611</v>
      </c>
      <c r="BB126" s="1">
        <f>SUM(AC126:AC127)</f>
        <v>0</v>
      </c>
      <c r="BC126" s="1">
        <f t="shared" ref="BC126" si="337">SUM(AD126:AD127)</f>
        <v>0</v>
      </c>
      <c r="BD126" s="1">
        <f t="shared" ref="BD126" si="338">SUM(AE126:AE127)</f>
        <v>1.174795417348609E-2</v>
      </c>
      <c r="BE126" s="1">
        <f t="shared" ref="BE126" si="339">SUM(AF126:AF127)</f>
        <v>4.9132569558101476E-3</v>
      </c>
      <c r="BF126" s="1">
        <f t="shared" ref="BF126" si="340">SUM(AG126:AG127)</f>
        <v>6.7283142389525374E-3</v>
      </c>
      <c r="BG126" s="1">
        <f t="shared" ref="BG126" si="341">SUM(AH126:AH127)</f>
        <v>0</v>
      </c>
      <c r="BH126" s="1">
        <f t="shared" ref="BH126" si="342">SUM(AI126:AI127)</f>
        <v>6.7283142389525374E-3</v>
      </c>
      <c r="BI126" s="1">
        <f t="shared" ref="BI126" si="343">SUM(AJ126:AJ127)</f>
        <v>0.14935024549918166</v>
      </c>
      <c r="BJ126" s="1">
        <f t="shared" ref="BJ126" si="344">SUM(AK126:AK127)</f>
        <v>1.943698854337152E-2</v>
      </c>
      <c r="BK126" s="1">
        <f t="shared" ref="BK126" si="345">SUM(AL126:AL127)</f>
        <v>0.11609819967266777</v>
      </c>
      <c r="BL126" s="1">
        <f t="shared" ref="BL126" si="346">SUM(AM126:AM127)</f>
        <v>1.7086743044189853E-3</v>
      </c>
      <c r="BM126" s="1">
        <f t="shared" ref="BM126" si="347">SUM(AN126:AN127)</f>
        <v>0</v>
      </c>
      <c r="BN126" s="1">
        <f t="shared" ref="BN126" si="348">SUM(AO126:AO127)</f>
        <v>3.4173486088379707E-3</v>
      </c>
      <c r="BO126" s="1">
        <f t="shared" ref="BO126" si="349">SUM(AP126:AP127)</f>
        <v>0</v>
      </c>
      <c r="BP126" s="1">
        <f t="shared" ref="BP126" si="350">SUM(AQ126:AQ127)</f>
        <v>3.4173486088379707E-3</v>
      </c>
      <c r="BQ126" s="1">
        <f t="shared" ref="BQ126" si="351">SUM(AR126:AR127)</f>
        <v>0</v>
      </c>
      <c r="BR126" s="1">
        <f t="shared" ref="BR126" si="352">SUM(AS126:AS127)</f>
        <v>0</v>
      </c>
      <c r="BS126" s="1">
        <f t="shared" ref="BS126" si="353">SUM(AT126:AT127)</f>
        <v>5.1260229132569562E-3</v>
      </c>
    </row>
    <row r="127" spans="1:71" s="2" customFormat="1" x14ac:dyDescent="0.35">
      <c r="A127" s="21" t="s">
        <v>138</v>
      </c>
      <c r="B127" s="21" t="s">
        <v>175</v>
      </c>
      <c r="C127" s="2">
        <v>89</v>
      </c>
      <c r="D127" s="37">
        <v>0</v>
      </c>
      <c r="E127" s="38">
        <v>0</v>
      </c>
      <c r="F127" s="38">
        <v>2.1999999999999999E-2</v>
      </c>
      <c r="G127" s="38">
        <v>2.1999999999999999E-2</v>
      </c>
      <c r="H127" s="38">
        <v>1.0999999999999999E-2</v>
      </c>
      <c r="I127" s="38">
        <v>0</v>
      </c>
      <c r="J127" s="39">
        <v>1.0999999999999999E-2</v>
      </c>
      <c r="K127" s="2">
        <v>0.16900000000000001</v>
      </c>
      <c r="L127" s="27">
        <v>2.1999999999999999E-2</v>
      </c>
      <c r="M127" s="2">
        <v>0.14599999999999999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3"/>
      <c r="Z127" s="21"/>
      <c r="AA127" s="2">
        <v>89</v>
      </c>
      <c r="AC127" s="1">
        <f>D127*($AA127/611)</f>
        <v>0</v>
      </c>
      <c r="AD127" s="1">
        <f t="shared" si="335"/>
        <v>0</v>
      </c>
      <c r="AE127" s="1">
        <f t="shared" si="335"/>
        <v>3.204582651391162E-3</v>
      </c>
      <c r="AF127" s="1">
        <f t="shared" si="335"/>
        <v>3.204582651391162E-3</v>
      </c>
      <c r="AG127" s="1">
        <f t="shared" si="335"/>
        <v>1.602291325695581E-3</v>
      </c>
      <c r="AH127" s="1">
        <f t="shared" si="335"/>
        <v>0</v>
      </c>
      <c r="AI127" s="1">
        <f t="shared" si="335"/>
        <v>1.602291325695581E-3</v>
      </c>
      <c r="AJ127" s="54">
        <f t="shared" si="335"/>
        <v>2.4617021276595746E-2</v>
      </c>
      <c r="AK127" s="1">
        <f t="shared" si="335"/>
        <v>3.204582651391162E-3</v>
      </c>
      <c r="AL127" s="1">
        <f t="shared" si="335"/>
        <v>2.1266775777414076E-2</v>
      </c>
      <c r="AM127" s="1">
        <f t="shared" si="335"/>
        <v>0</v>
      </c>
      <c r="AN127" s="1">
        <f t="shared" si="335"/>
        <v>0</v>
      </c>
      <c r="AO127" s="1">
        <f t="shared" si="335"/>
        <v>0</v>
      </c>
      <c r="AP127" s="1">
        <f t="shared" si="335"/>
        <v>0</v>
      </c>
      <c r="AQ127" s="1">
        <f t="shared" si="335"/>
        <v>0</v>
      </c>
      <c r="AR127" s="1">
        <f t="shared" si="335"/>
        <v>0</v>
      </c>
      <c r="AS127" s="1">
        <f t="shared" si="335"/>
        <v>0</v>
      </c>
      <c r="AT127" s="1">
        <f t="shared" si="335"/>
        <v>0</v>
      </c>
      <c r="AU127" s="55">
        <f t="shared" si="336"/>
        <v>2.4471358428805236E-2</v>
      </c>
      <c r="AY127" s="21"/>
      <c r="AZ127" s="2">
        <v>89</v>
      </c>
    </row>
    <row r="128" spans="1:71" s="12" customFormat="1" ht="15" thickBot="1" x14ac:dyDescent="0.4">
      <c r="A128" s="14" t="s">
        <v>136</v>
      </c>
      <c r="B128" s="14" t="s">
        <v>158</v>
      </c>
      <c r="C128" s="10">
        <v>150</v>
      </c>
      <c r="D128" s="48">
        <v>0</v>
      </c>
      <c r="E128" s="49">
        <v>0</v>
      </c>
      <c r="F128" s="49">
        <v>1.2999999999999999E-2</v>
      </c>
      <c r="G128" s="49">
        <v>1.2999999999999999E-2</v>
      </c>
      <c r="H128" s="49">
        <v>0</v>
      </c>
      <c r="I128" s="49">
        <v>7.0000000000000001E-3</v>
      </c>
      <c r="J128" s="50">
        <v>0</v>
      </c>
      <c r="K128" s="11">
        <v>0.08</v>
      </c>
      <c r="L128" s="27">
        <v>2.7E-2</v>
      </c>
      <c r="M128" s="10">
        <v>4.7E-2</v>
      </c>
      <c r="N128" s="10">
        <v>7.0000000000000001E-3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3"/>
      <c r="W128" s="1"/>
    </row>
    <row r="129" spans="1:22" x14ac:dyDescent="0.35">
      <c r="A129" s="23"/>
    </row>
    <row r="130" spans="1:22" x14ac:dyDescent="0.35">
      <c r="A130" s="22"/>
      <c r="B130" s="22"/>
    </row>
    <row r="131" spans="1:22" x14ac:dyDescent="0.35">
      <c r="A131" s="17"/>
      <c r="B131" s="17"/>
      <c r="C131" s="15"/>
      <c r="D131" s="15"/>
      <c r="E131" s="16"/>
      <c r="F131" s="16"/>
      <c r="G131" s="16"/>
    </row>
    <row r="132" spans="1:22" x14ac:dyDescent="0.35">
      <c r="A132" s="17"/>
      <c r="B132" s="17"/>
      <c r="C132" s="15"/>
      <c r="D132" s="15"/>
      <c r="E132" s="16"/>
      <c r="F132" s="16"/>
      <c r="G132" s="16"/>
    </row>
    <row r="133" spans="1:22" x14ac:dyDescent="0.35">
      <c r="A133" s="17"/>
      <c r="B133" s="17"/>
      <c r="C133" s="15"/>
      <c r="D133" s="15"/>
      <c r="E133" s="16"/>
      <c r="F133" s="16"/>
      <c r="G133" s="16"/>
    </row>
    <row r="134" spans="1:22" x14ac:dyDescent="0.35">
      <c r="A134" s="17"/>
      <c r="B134" s="17"/>
      <c r="C134" s="15"/>
      <c r="D134" s="15"/>
      <c r="E134" s="16"/>
      <c r="F134" s="16"/>
      <c r="G134" s="16"/>
      <c r="V134" s="1"/>
    </row>
    <row r="135" spans="1:22" x14ac:dyDescent="0.35">
      <c r="A135" s="17"/>
      <c r="B135" s="17"/>
      <c r="C135" s="15"/>
      <c r="D135" s="16"/>
      <c r="E135" s="16"/>
      <c r="F135" s="16"/>
      <c r="G135" s="16"/>
      <c r="V135" s="1"/>
    </row>
    <row r="136" spans="1:22" x14ac:dyDescent="0.35">
      <c r="A136" s="17"/>
      <c r="B136" s="17"/>
      <c r="C136" s="16"/>
      <c r="D136" s="15"/>
      <c r="E136" s="15"/>
      <c r="F136" s="16"/>
      <c r="G136" s="16"/>
    </row>
    <row r="137" spans="1:22" x14ac:dyDescent="0.35">
      <c r="A137" s="17"/>
      <c r="B137" s="17"/>
      <c r="C137" s="16"/>
      <c r="D137" s="15"/>
      <c r="E137" s="15"/>
      <c r="F137" s="16"/>
      <c r="G137" s="16"/>
    </row>
    <row r="138" spans="1:22" x14ac:dyDescent="0.35">
      <c r="A138" s="17"/>
      <c r="B138" s="17"/>
      <c r="C138" s="16"/>
      <c r="D138" s="15"/>
      <c r="E138" s="15"/>
      <c r="F138" s="16"/>
      <c r="G138" s="16"/>
    </row>
    <row r="139" spans="1:22" x14ac:dyDescent="0.35">
      <c r="A139" s="17"/>
      <c r="B139" s="17"/>
      <c r="C139" s="16"/>
      <c r="D139" s="15"/>
      <c r="E139" s="15"/>
      <c r="F139" s="16"/>
      <c r="G139" s="16"/>
    </row>
    <row r="140" spans="1:22" x14ac:dyDescent="0.35">
      <c r="A140" s="17"/>
      <c r="B140" s="17"/>
      <c r="C140" s="16"/>
      <c r="D140" s="15"/>
      <c r="E140" s="15"/>
      <c r="F140" s="16"/>
      <c r="G140" s="16"/>
    </row>
    <row r="141" spans="1:22" x14ac:dyDescent="0.35">
      <c r="A141" s="17"/>
      <c r="B141" s="17"/>
      <c r="C141" s="16"/>
      <c r="D141" s="15"/>
      <c r="E141" s="15"/>
      <c r="F141" s="16"/>
      <c r="G141" s="16"/>
    </row>
    <row r="142" spans="1:22" x14ac:dyDescent="0.35">
      <c r="A142" s="17"/>
      <c r="B142" s="17"/>
      <c r="C142" s="16"/>
      <c r="D142" s="15"/>
      <c r="E142" s="15"/>
      <c r="F142" s="16"/>
      <c r="G142" s="16"/>
    </row>
    <row r="143" spans="1:22" x14ac:dyDescent="0.35">
      <c r="A143" s="17"/>
      <c r="B143" s="17"/>
      <c r="C143" s="16"/>
      <c r="D143" s="15"/>
      <c r="E143" s="15"/>
      <c r="F143" s="16"/>
      <c r="G143" s="16"/>
    </row>
    <row r="144" spans="1:22" x14ac:dyDescent="0.35">
      <c r="A144" s="17"/>
      <c r="B144" s="17"/>
      <c r="C144" s="16"/>
      <c r="D144" s="15"/>
      <c r="E144" s="15"/>
      <c r="F144" s="16"/>
      <c r="G144" s="16"/>
    </row>
    <row r="145" spans="1:7" x14ac:dyDescent="0.35">
      <c r="A145" s="17"/>
      <c r="B145" s="17"/>
      <c r="C145" s="16"/>
      <c r="D145" s="15"/>
      <c r="E145" s="15"/>
      <c r="F145" s="16"/>
      <c r="G145" s="16"/>
    </row>
  </sheetData>
  <sortState xmlns:xlrd2="http://schemas.microsoft.com/office/spreadsheetml/2017/richdata2" ref="A5:V45">
    <sortCondition ref="B5:B45"/>
  </sortState>
  <conditionalFormatting sqref="K5:K128">
    <cfRule type="colorScale" priority="3">
      <colorScale>
        <cfvo type="num" val="0"/>
        <cfvo type="num" val="0.5"/>
        <cfvo type="num" val="1"/>
        <color rgb="FF5A8AC6"/>
        <color rgb="FFFCFCFF"/>
        <color rgb="FFF8696B"/>
      </colorScale>
    </cfRule>
  </conditionalFormatting>
  <conditionalFormatting sqref="L5:U128">
    <cfRule type="colorScale" priority="2">
      <colorScale>
        <cfvo type="num" val="0"/>
        <cfvo type="num" val="0.35699999999999998"/>
        <cfvo type="max"/>
        <color rgb="FF5A8AC6"/>
        <color rgb="FFFCFCFF"/>
        <color rgb="FFF8696B"/>
      </colorScale>
    </cfRule>
  </conditionalFormatting>
  <conditionalFormatting sqref="D5:J128">
    <cfRule type="colorScale" priority="1">
      <colorScale>
        <cfvo type="num" val="0"/>
        <cfvo type="num" val="0.1152"/>
        <cfvo type="max"/>
        <color rgb="FF5A8AC6"/>
        <color rgb="FFFCFCFF"/>
        <color rgb="FFF8696B"/>
      </colorScale>
    </cfRule>
  </conditionalFormatting>
  <pageMargins left="0.75" right="0.75" top="1" bottom="1" header="0.5" footer="0.5"/>
  <pageSetup paperSize="9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3456-1F6F-41B6-9C45-4BEDEF05A13B}">
  <dimension ref="A1:AG36"/>
  <sheetViews>
    <sheetView zoomScale="70" zoomScaleNormal="70" workbookViewId="0">
      <pane xSplit="1" topLeftCell="B1" activePane="topRight" state="frozen"/>
      <selection pane="topRight"/>
    </sheetView>
  </sheetViews>
  <sheetFormatPr defaultRowHeight="13.5" x14ac:dyDescent="0.3"/>
  <cols>
    <col min="1" max="1" width="9.15234375" customWidth="1"/>
    <col min="2" max="2" width="6.3828125" bestFit="1" customWidth="1"/>
    <col min="3" max="3" width="6" bestFit="1" customWidth="1"/>
    <col min="4" max="4" width="9.921875" customWidth="1"/>
    <col min="5" max="5" width="7.23046875" bestFit="1" customWidth="1"/>
    <col min="6" max="6" width="6.3828125" bestFit="1" customWidth="1"/>
    <col min="7" max="7" width="5.921875" bestFit="1" customWidth="1"/>
    <col min="8" max="8" width="6.3828125" bestFit="1" customWidth="1"/>
    <col min="9" max="9" width="7.23046875" bestFit="1" customWidth="1"/>
    <col min="10" max="10" width="5.69140625" bestFit="1" customWidth="1"/>
    <col min="11" max="11" width="6.69140625" bestFit="1" customWidth="1"/>
    <col min="12" max="13" width="6.3828125" bestFit="1" customWidth="1"/>
    <col min="14" max="14" width="9.3828125" bestFit="1" customWidth="1"/>
    <col min="15" max="15" width="5.61328125" bestFit="1" customWidth="1"/>
    <col min="16" max="16" width="6.61328125" bestFit="1" customWidth="1"/>
    <col min="17" max="17" width="11.921875" bestFit="1" customWidth="1"/>
    <col min="18" max="18" width="6.3828125" bestFit="1" customWidth="1"/>
    <col min="19" max="19" width="6.3046875" bestFit="1" customWidth="1"/>
    <col min="20" max="20" width="8.921875" bestFit="1" customWidth="1"/>
    <col min="21" max="21" width="6.23046875" bestFit="1" customWidth="1"/>
    <col min="35" max="35" width="16.921875" bestFit="1" customWidth="1"/>
  </cols>
  <sheetData>
    <row r="1" spans="1:33" ht="14.5" x14ac:dyDescent="0.35">
      <c r="A1" s="4"/>
      <c r="B1" s="58" t="s">
        <v>97</v>
      </c>
      <c r="C1" s="58" t="s">
        <v>21</v>
      </c>
      <c r="D1" s="58" t="s">
        <v>1</v>
      </c>
      <c r="E1" s="58" t="s">
        <v>184</v>
      </c>
      <c r="F1" s="58" t="s">
        <v>185</v>
      </c>
      <c r="G1" s="58" t="s">
        <v>10</v>
      </c>
      <c r="H1" s="58" t="s">
        <v>89</v>
      </c>
      <c r="I1" s="58" t="s">
        <v>93</v>
      </c>
      <c r="J1" s="58" t="s">
        <v>126</v>
      </c>
      <c r="K1" s="58" t="s">
        <v>9</v>
      </c>
      <c r="L1" s="58" t="s">
        <v>188</v>
      </c>
      <c r="M1" s="58" t="s">
        <v>123</v>
      </c>
      <c r="N1" s="58" t="s">
        <v>72</v>
      </c>
      <c r="O1" s="58" t="s">
        <v>6</v>
      </c>
      <c r="P1" s="58" t="s">
        <v>189</v>
      </c>
      <c r="Q1" s="58" t="s">
        <v>151</v>
      </c>
      <c r="R1" s="58" t="s">
        <v>186</v>
      </c>
      <c r="S1" s="58" t="s">
        <v>190</v>
      </c>
      <c r="T1" s="58" t="s">
        <v>101</v>
      </c>
      <c r="U1" s="59" t="s">
        <v>192</v>
      </c>
      <c r="V1" s="51" t="s">
        <v>195</v>
      </c>
      <c r="W1" s="1" t="s">
        <v>196</v>
      </c>
      <c r="X1" s="1" t="s">
        <v>197</v>
      </c>
      <c r="Y1" s="14" t="s">
        <v>128</v>
      </c>
      <c r="Z1" s="1" t="s">
        <v>137</v>
      </c>
      <c r="AA1" s="14" t="s">
        <v>18</v>
      </c>
      <c r="AB1" s="14" t="s">
        <v>14</v>
      </c>
      <c r="AC1" s="14" t="s">
        <v>15</v>
      </c>
      <c r="AG1" s="4"/>
    </row>
    <row r="2" spans="1:33" ht="14.5" x14ac:dyDescent="0.35">
      <c r="A2" s="74" t="s">
        <v>56</v>
      </c>
      <c r="B2" s="53">
        <v>0</v>
      </c>
      <c r="C2" s="53">
        <v>0</v>
      </c>
      <c r="D2" s="53">
        <v>0</v>
      </c>
      <c r="E2" s="53">
        <v>0</v>
      </c>
      <c r="F2" s="53">
        <v>0</v>
      </c>
      <c r="G2" s="53">
        <v>0</v>
      </c>
      <c r="H2" s="53">
        <v>0</v>
      </c>
      <c r="I2" s="53">
        <v>0</v>
      </c>
      <c r="J2" s="53">
        <v>0</v>
      </c>
      <c r="K2" s="53">
        <v>0</v>
      </c>
      <c r="L2" s="53">
        <v>0</v>
      </c>
      <c r="M2" s="53">
        <v>0</v>
      </c>
      <c r="N2" s="53">
        <v>0</v>
      </c>
      <c r="O2" s="53">
        <v>0</v>
      </c>
      <c r="P2" s="53">
        <v>0</v>
      </c>
      <c r="Q2" s="53">
        <v>0</v>
      </c>
      <c r="R2" s="53">
        <v>0</v>
      </c>
      <c r="S2" s="53">
        <v>0</v>
      </c>
      <c r="T2" s="53">
        <v>0</v>
      </c>
      <c r="U2" s="60">
        <v>0</v>
      </c>
      <c r="V2" s="53">
        <v>0.1280096</v>
      </c>
      <c r="W2" s="53">
        <v>0</v>
      </c>
      <c r="X2" s="53">
        <v>0</v>
      </c>
      <c r="Y2" s="53">
        <v>1.4849294729027469E-2</v>
      </c>
      <c r="Z2" s="53">
        <v>6.7283142389525374E-3</v>
      </c>
      <c r="AA2" s="53">
        <v>0</v>
      </c>
      <c r="AB2" s="53">
        <v>3.8E-3</v>
      </c>
      <c r="AC2" s="53">
        <v>0</v>
      </c>
    </row>
    <row r="3" spans="1:33" ht="14.5" x14ac:dyDescent="0.35">
      <c r="A3" s="74" t="s">
        <v>58</v>
      </c>
      <c r="B3" s="53">
        <v>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9.3707165109034266E-3</v>
      </c>
      <c r="J3" s="53">
        <v>1.1091891891891891E-2</v>
      </c>
      <c r="K3" s="53">
        <v>8.9999999999999993E-3</v>
      </c>
      <c r="L3" s="53">
        <v>0</v>
      </c>
      <c r="M3" s="53">
        <v>1.0531914893617022E-2</v>
      </c>
      <c r="N3" s="53">
        <v>0</v>
      </c>
      <c r="O3" s="53">
        <v>4.9900990099009902E-3</v>
      </c>
      <c r="P3" s="53">
        <v>0</v>
      </c>
      <c r="Q3" s="53">
        <v>0</v>
      </c>
      <c r="R3" s="53">
        <v>0</v>
      </c>
      <c r="S3" s="53">
        <v>0</v>
      </c>
      <c r="T3" s="53">
        <v>1.1497142857142857E-2</v>
      </c>
      <c r="U3" s="60">
        <v>1.980952380952381E-3</v>
      </c>
      <c r="V3" s="53">
        <v>1.5793600000000001E-2</v>
      </c>
      <c r="W3" s="53">
        <v>3.0427536231884055E-2</v>
      </c>
      <c r="X3" s="53">
        <v>2.7E-2</v>
      </c>
      <c r="Y3" s="53">
        <v>1.4706755753526354E-3</v>
      </c>
      <c r="Z3" s="53">
        <v>1.943698854337152E-2</v>
      </c>
      <c r="AA3" s="53">
        <v>5.7000000000000002E-2</v>
      </c>
      <c r="AB3" s="53">
        <v>5.7000000000000002E-2</v>
      </c>
      <c r="AC3" s="53">
        <v>3.3000000000000002E-2</v>
      </c>
    </row>
    <row r="4" spans="1:33" ht="14.5" x14ac:dyDescent="0.35">
      <c r="A4" s="5" t="s">
        <v>59</v>
      </c>
      <c r="B4" s="53">
        <v>0</v>
      </c>
      <c r="C4" s="53">
        <v>3.4263414634146339E-2</v>
      </c>
      <c r="D4" s="53">
        <v>5.7000000000000002E-2</v>
      </c>
      <c r="E4" s="53">
        <v>1.8318181818181817E-2</v>
      </c>
      <c r="F4" s="53">
        <v>0</v>
      </c>
      <c r="G4" s="53">
        <v>5.0000000000000001E-3</v>
      </c>
      <c r="H4" s="53">
        <v>1.7234782608695653E-2</v>
      </c>
      <c r="I4" s="53">
        <v>6.2336448598130836E-3</v>
      </c>
      <c r="J4" s="53">
        <v>8.1167567567567572E-2</v>
      </c>
      <c r="K4" s="53">
        <v>6.2E-2</v>
      </c>
      <c r="L4" s="53">
        <v>1.0181818181818183E-2</v>
      </c>
      <c r="M4" s="53">
        <v>4.9687943262411355E-2</v>
      </c>
      <c r="N4" s="53">
        <v>0</v>
      </c>
      <c r="O4" s="53">
        <v>5.4371287128712871E-2</v>
      </c>
      <c r="P4" s="53">
        <v>0</v>
      </c>
      <c r="Q4" s="53">
        <v>3.5999999999999997E-2</v>
      </c>
      <c r="R4" s="53">
        <v>6.7180616740088097E-3</v>
      </c>
      <c r="S4" s="53">
        <v>4.2999999999999997E-2</v>
      </c>
      <c r="T4" s="53">
        <v>5.7188571428571436E-2</v>
      </c>
      <c r="U4" s="60">
        <v>1.9805555555555555E-2</v>
      </c>
      <c r="V4" s="53">
        <v>0.20639199999999999</v>
      </c>
      <c r="W4" s="53">
        <v>2.9039130434782609E-2</v>
      </c>
      <c r="X4" s="53">
        <v>4.4999999999999998E-2</v>
      </c>
      <c r="Y4" s="53">
        <v>6.1605048255382336E-2</v>
      </c>
      <c r="Z4" s="53">
        <v>0.11609819967266777</v>
      </c>
      <c r="AA4" s="53">
        <v>2.3599999999999999E-2</v>
      </c>
      <c r="AB4" s="53">
        <v>2.3E-2</v>
      </c>
      <c r="AC4" s="53">
        <v>1.2999999999999999E-2</v>
      </c>
    </row>
    <row r="5" spans="1:33" ht="14.5" x14ac:dyDescent="0.35">
      <c r="A5" s="5" t="s">
        <v>61</v>
      </c>
      <c r="B5" s="53">
        <v>0.222</v>
      </c>
      <c r="C5" s="53">
        <v>1.9595121951219513E-2</v>
      </c>
      <c r="D5" s="53">
        <v>5.7000000000000002E-2</v>
      </c>
      <c r="E5" s="53">
        <v>0.17255454545454546</v>
      </c>
      <c r="F5" s="53">
        <v>0.22568627450980391</v>
      </c>
      <c r="G5" s="53">
        <v>4.8000000000000001E-2</v>
      </c>
      <c r="H5" s="53">
        <v>7.6056521739130439E-2</v>
      </c>
      <c r="I5" s="53">
        <v>0.19008722741433021</v>
      </c>
      <c r="J5" s="53">
        <v>0</v>
      </c>
      <c r="K5" s="53">
        <v>3.5000000000000003E-2</v>
      </c>
      <c r="L5" s="53">
        <v>6.0454545454545455E-2</v>
      </c>
      <c r="M5" s="53">
        <v>3.5255319148936176E-2</v>
      </c>
      <c r="N5" s="53">
        <v>0.34499999999999997</v>
      </c>
      <c r="O5" s="53">
        <v>5.9202970297029707E-2</v>
      </c>
      <c r="P5" s="53">
        <v>7.0000000000000007E-2</v>
      </c>
      <c r="Q5" s="53">
        <v>0.04</v>
      </c>
      <c r="R5" s="53">
        <v>1.5387665198237886E-2</v>
      </c>
      <c r="S5" s="53">
        <v>4.2999999999999997E-2</v>
      </c>
      <c r="T5" s="53">
        <v>0.12590857142857145</v>
      </c>
      <c r="U5" s="60">
        <v>1.3789682539682541E-2</v>
      </c>
      <c r="V5" s="53">
        <v>3.2015999999999998E-3</v>
      </c>
      <c r="W5" s="53">
        <v>5.8434782608695647E-3</v>
      </c>
      <c r="X5" s="53">
        <v>1.2E-2</v>
      </c>
      <c r="Y5" s="53">
        <v>0</v>
      </c>
      <c r="Z5" s="53">
        <v>3.4173486088379707E-3</v>
      </c>
      <c r="AA5" s="53">
        <v>1.2999999999999999E-2</v>
      </c>
      <c r="AB5" s="53">
        <v>1.0999999999999999E-2</v>
      </c>
      <c r="AC5" s="53">
        <v>0.01</v>
      </c>
    </row>
    <row r="6" spans="1:33" ht="14.5" x14ac:dyDescent="0.35">
      <c r="A6" s="5" t="s">
        <v>62</v>
      </c>
      <c r="B6" s="53">
        <v>0</v>
      </c>
      <c r="C6" s="53">
        <v>0</v>
      </c>
      <c r="D6" s="53">
        <v>0</v>
      </c>
      <c r="E6" s="53">
        <v>9.1636363636363634E-3</v>
      </c>
      <c r="F6" s="53">
        <v>2.9294117647058825E-2</v>
      </c>
      <c r="G6" s="53">
        <v>0</v>
      </c>
      <c r="H6" s="53">
        <v>2.2500000000000003E-3</v>
      </c>
      <c r="I6" s="53">
        <v>1.8713395638629282E-2</v>
      </c>
      <c r="J6" s="53">
        <v>0</v>
      </c>
      <c r="K6" s="53">
        <v>0</v>
      </c>
      <c r="L6" s="53">
        <v>0</v>
      </c>
      <c r="M6" s="53">
        <v>0</v>
      </c>
      <c r="N6" s="53">
        <v>2.3E-2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60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</row>
    <row r="7" spans="1:33" ht="14.5" x14ac:dyDescent="0.35">
      <c r="A7" s="5" t="s">
        <v>193</v>
      </c>
      <c r="B7" s="53">
        <v>0</v>
      </c>
      <c r="C7" s="53">
        <v>9.6585365853658536E-3</v>
      </c>
      <c r="D7" s="53">
        <v>5.7000000000000002E-2</v>
      </c>
      <c r="E7" s="53">
        <v>5.4381818181818184E-2</v>
      </c>
      <c r="F7" s="53">
        <v>7.8392156862745088E-2</v>
      </c>
      <c r="G7" s="53">
        <v>1.4E-2</v>
      </c>
      <c r="H7" s="53">
        <v>0.30226739130434782</v>
      </c>
      <c r="I7" s="53">
        <v>6.8535825545171347E-2</v>
      </c>
      <c r="J7" s="53">
        <v>0</v>
      </c>
      <c r="K7" s="53">
        <v>4.3999999999999997E-2</v>
      </c>
      <c r="L7" s="53">
        <v>0.14146464646464646</v>
      </c>
      <c r="M7" s="53">
        <v>4.9304964539007089E-2</v>
      </c>
      <c r="N7" s="53">
        <v>6.9000000000000006E-2</v>
      </c>
      <c r="O7" s="53">
        <v>1.0128712871287129E-2</v>
      </c>
      <c r="P7" s="53">
        <v>0.44</v>
      </c>
      <c r="Q7" s="53">
        <v>4.2999999999999997E-2</v>
      </c>
      <c r="R7" s="53">
        <v>0.42069383259911897</v>
      </c>
      <c r="S7" s="53">
        <v>2.1999999999999999E-2</v>
      </c>
      <c r="T7" s="53">
        <v>0.10282285714285715</v>
      </c>
      <c r="U7" s="60">
        <v>1.2056349206349208E-2</v>
      </c>
      <c r="V7" s="53">
        <v>1.5792E-3</v>
      </c>
      <c r="W7" s="53">
        <v>5.8434782608695647E-3</v>
      </c>
      <c r="X7" s="53">
        <v>1.2E-2</v>
      </c>
      <c r="Y7" s="53">
        <v>1.4699331848552339E-3</v>
      </c>
      <c r="Z7" s="53">
        <v>3.4173486088379707E-3</v>
      </c>
      <c r="AA7" s="53">
        <v>1.0500000000000001E-2</v>
      </c>
      <c r="AB7" s="53">
        <v>3.8E-3</v>
      </c>
      <c r="AC7" s="53">
        <v>2.5000000000000001E-3</v>
      </c>
    </row>
    <row r="8" spans="1:33" ht="14.5" x14ac:dyDescent="0.35">
      <c r="A8" s="5" t="s">
        <v>63</v>
      </c>
      <c r="B8" s="53">
        <v>5.6000000000000001E-2</v>
      </c>
      <c r="C8" s="53">
        <v>0</v>
      </c>
      <c r="D8" s="53">
        <v>1.0999999999999999E-2</v>
      </c>
      <c r="E8" s="53">
        <v>6.3627272727272727E-2</v>
      </c>
      <c r="F8" s="53">
        <v>0.19600000000000001</v>
      </c>
      <c r="G8" s="53">
        <v>0</v>
      </c>
      <c r="H8" s="53">
        <v>7.1810869565217386E-2</v>
      </c>
      <c r="I8" s="53">
        <v>1.8607476635514018E-2</v>
      </c>
      <c r="J8" s="53">
        <v>0</v>
      </c>
      <c r="K8" s="53">
        <v>8.9999999999999993E-3</v>
      </c>
      <c r="L8" s="53">
        <v>0.42431313131313136</v>
      </c>
      <c r="M8" s="53">
        <v>3.5177304964539012E-3</v>
      </c>
      <c r="N8" s="53">
        <v>5.7000000000000002E-2</v>
      </c>
      <c r="O8" s="53">
        <v>1.0054455445544555E-2</v>
      </c>
      <c r="P8" s="53">
        <v>0.03</v>
      </c>
      <c r="Q8" s="53">
        <v>4.0000000000000001E-3</v>
      </c>
      <c r="R8" s="53">
        <v>2.4158590308370045E-2</v>
      </c>
      <c r="S8" s="53">
        <v>5.8000000000000003E-2</v>
      </c>
      <c r="T8" s="53">
        <v>2.2914285714285713E-2</v>
      </c>
      <c r="U8" s="60">
        <v>0</v>
      </c>
      <c r="V8" s="53">
        <v>0</v>
      </c>
      <c r="W8" s="53">
        <v>2.9739130434782608E-3</v>
      </c>
      <c r="X8" s="53">
        <v>6.0000000000000001E-3</v>
      </c>
      <c r="Y8" s="53">
        <v>0</v>
      </c>
      <c r="Z8" s="53">
        <v>0</v>
      </c>
      <c r="AA8" s="53">
        <v>0</v>
      </c>
      <c r="AB8" s="53">
        <v>7.6E-3</v>
      </c>
      <c r="AC8" s="53">
        <v>5.0000000000000001E-3</v>
      </c>
    </row>
    <row r="9" spans="1:33" ht="14.5" x14ac:dyDescent="0.35">
      <c r="A9" s="5" t="s">
        <v>64</v>
      </c>
      <c r="B9" s="53">
        <v>0</v>
      </c>
      <c r="C9" s="53">
        <v>0</v>
      </c>
      <c r="D9" s="53">
        <v>0</v>
      </c>
      <c r="E9" s="53">
        <v>0</v>
      </c>
      <c r="F9" s="53">
        <v>5.8862745098039217E-2</v>
      </c>
      <c r="G9" s="53">
        <v>0</v>
      </c>
      <c r="H9" s="53">
        <v>2.1913043478260872E-3</v>
      </c>
      <c r="I9" s="53">
        <v>3.1370716510903426E-3</v>
      </c>
      <c r="J9" s="53">
        <v>0</v>
      </c>
      <c r="K9" s="53">
        <v>0</v>
      </c>
      <c r="L9" s="53">
        <v>0.16170707070707069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1.4E-2</v>
      </c>
      <c r="T9" s="53">
        <v>0</v>
      </c>
      <c r="U9" s="60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</row>
    <row r="10" spans="1:33" ht="14.5" x14ac:dyDescent="0.35">
      <c r="A10" s="5" t="s">
        <v>65</v>
      </c>
      <c r="B10" s="53">
        <v>0</v>
      </c>
      <c r="C10" s="53">
        <v>0</v>
      </c>
      <c r="D10" s="53">
        <v>3.4000000000000002E-2</v>
      </c>
      <c r="E10" s="53">
        <v>2.7327272727272728E-2</v>
      </c>
      <c r="F10" s="53">
        <v>8.8392156862745097E-2</v>
      </c>
      <c r="G10" s="53">
        <v>5.0000000000000001E-3</v>
      </c>
      <c r="H10" s="53">
        <v>0.16302608695652174</v>
      </c>
      <c r="I10" s="53">
        <v>0.10291900311526478</v>
      </c>
      <c r="J10" s="53">
        <v>3.7897297297297301E-2</v>
      </c>
      <c r="K10" s="53">
        <v>3.5000000000000003E-2</v>
      </c>
      <c r="L10" s="53">
        <v>2.0363636363636365E-2</v>
      </c>
      <c r="M10" s="53">
        <v>0.2021985815602837</v>
      </c>
      <c r="N10" s="53">
        <v>3.4000000000000002E-2</v>
      </c>
      <c r="O10" s="53">
        <v>3.484653465346535E-2</v>
      </c>
      <c r="P10" s="53">
        <v>0.03</v>
      </c>
      <c r="Q10" s="53">
        <v>2.5000000000000001E-2</v>
      </c>
      <c r="R10" s="53">
        <v>3.1002202643171807E-2</v>
      </c>
      <c r="S10" s="53">
        <v>2.1999999999999999E-2</v>
      </c>
      <c r="T10" s="53">
        <v>0.18293714285714288</v>
      </c>
      <c r="U10" s="60">
        <v>1.0061904761904763E-2</v>
      </c>
      <c r="V10" s="53">
        <v>8.4769600000000001E-2</v>
      </c>
      <c r="W10" s="53">
        <v>1.1647826086956524E-2</v>
      </c>
      <c r="X10" s="53">
        <v>1.7999999999999999E-2</v>
      </c>
      <c r="Y10" s="53">
        <v>0</v>
      </c>
      <c r="Z10" s="53">
        <v>5.1260229132569562E-3</v>
      </c>
      <c r="AA10" s="53">
        <v>0</v>
      </c>
      <c r="AB10" s="53">
        <v>1.0999999999999999E-2</v>
      </c>
      <c r="AC10" s="53">
        <v>0</v>
      </c>
    </row>
    <row r="11" spans="1:33" x14ac:dyDescent="0.3">
      <c r="U11" s="61"/>
    </row>
    <row r="12" spans="1:33" x14ac:dyDescent="0.3">
      <c r="U12" s="61"/>
    </row>
    <row r="13" spans="1:33" x14ac:dyDescent="0.3">
      <c r="B13" t="s">
        <v>194</v>
      </c>
      <c r="U13" s="61"/>
    </row>
    <row r="14" spans="1:33" x14ac:dyDescent="0.3">
      <c r="A14" s="64" t="s">
        <v>56</v>
      </c>
      <c r="B14" s="65">
        <f>B2*100</f>
        <v>0</v>
      </c>
      <c r="C14" s="65">
        <f t="shared" ref="C14:Z14" si="0">C2*100</f>
        <v>0</v>
      </c>
      <c r="D14" s="65">
        <f t="shared" si="0"/>
        <v>0</v>
      </c>
      <c r="E14" s="65">
        <f t="shared" si="0"/>
        <v>0</v>
      </c>
      <c r="F14" s="65">
        <f t="shared" si="0"/>
        <v>0</v>
      </c>
      <c r="G14" s="65">
        <f t="shared" si="0"/>
        <v>0</v>
      </c>
      <c r="H14" s="65">
        <f t="shared" si="0"/>
        <v>0</v>
      </c>
      <c r="I14" s="65">
        <f t="shared" si="0"/>
        <v>0</v>
      </c>
      <c r="J14" s="65">
        <f t="shared" si="0"/>
        <v>0</v>
      </c>
      <c r="K14" s="65">
        <f t="shared" si="0"/>
        <v>0</v>
      </c>
      <c r="L14" s="65">
        <f t="shared" si="0"/>
        <v>0</v>
      </c>
      <c r="M14" s="65">
        <f t="shared" si="0"/>
        <v>0</v>
      </c>
      <c r="N14" s="65">
        <f t="shared" si="0"/>
        <v>0</v>
      </c>
      <c r="O14" s="65">
        <f t="shared" si="0"/>
        <v>0</v>
      </c>
      <c r="P14" s="65">
        <f t="shared" si="0"/>
        <v>0</v>
      </c>
      <c r="Q14" s="65">
        <f t="shared" si="0"/>
        <v>0</v>
      </c>
      <c r="R14" s="65">
        <f t="shared" si="0"/>
        <v>0</v>
      </c>
      <c r="S14" s="65">
        <f t="shared" si="0"/>
        <v>0</v>
      </c>
      <c r="T14" s="65">
        <f t="shared" si="0"/>
        <v>0</v>
      </c>
      <c r="U14" s="66">
        <f t="shared" si="0"/>
        <v>0</v>
      </c>
      <c r="V14" s="65">
        <f t="shared" si="0"/>
        <v>12.80096</v>
      </c>
      <c r="W14" s="65">
        <f t="shared" si="0"/>
        <v>0</v>
      </c>
      <c r="X14" s="65">
        <f t="shared" si="0"/>
        <v>0</v>
      </c>
      <c r="Y14" s="65">
        <f t="shared" si="0"/>
        <v>1.4849294729027469</v>
      </c>
      <c r="Z14" s="66">
        <f t="shared" si="0"/>
        <v>0.67283142389525374</v>
      </c>
      <c r="AA14" s="66">
        <f>AA2*100</f>
        <v>0</v>
      </c>
      <c r="AB14" s="66">
        <f t="shared" ref="AB14:AC14" si="1">AB2*100</f>
        <v>0.38</v>
      </c>
      <c r="AC14" s="66">
        <f t="shared" si="1"/>
        <v>0</v>
      </c>
    </row>
    <row r="15" spans="1:33" x14ac:dyDescent="0.3">
      <c r="A15" s="67" t="s">
        <v>56</v>
      </c>
      <c r="B15" s="68">
        <f t="shared" ref="B15:Z15" si="2">2*(SQRT((B14/100*0.785398163397/(PI()))))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8">
        <f t="shared" si="2"/>
        <v>0</v>
      </c>
      <c r="N15" s="68">
        <f t="shared" si="2"/>
        <v>0</v>
      </c>
      <c r="O15" s="68">
        <f t="shared" si="2"/>
        <v>0</v>
      </c>
      <c r="P15" s="68">
        <f t="shared" si="2"/>
        <v>0</v>
      </c>
      <c r="Q15" s="68">
        <f t="shared" si="2"/>
        <v>0</v>
      </c>
      <c r="R15" s="68">
        <f t="shared" si="2"/>
        <v>0</v>
      </c>
      <c r="S15" s="68">
        <f t="shared" si="2"/>
        <v>0</v>
      </c>
      <c r="T15" s="68">
        <f t="shared" si="2"/>
        <v>0</v>
      </c>
      <c r="U15" s="63">
        <f t="shared" si="2"/>
        <v>0</v>
      </c>
      <c r="V15" s="68">
        <f t="shared" si="2"/>
        <v>0.35778429255618099</v>
      </c>
      <c r="W15" s="68">
        <f t="shared" si="2"/>
        <v>0</v>
      </c>
      <c r="X15" s="68">
        <f t="shared" si="2"/>
        <v>0</v>
      </c>
      <c r="Y15" s="68">
        <f t="shared" si="2"/>
        <v>0.12185768227329369</v>
      </c>
      <c r="Z15" s="63">
        <f t="shared" si="2"/>
        <v>8.2026302116752145E-2</v>
      </c>
      <c r="AA15" s="63">
        <f>2*(SQRT((AA14/100*0.785398163397/(PI()))))</f>
        <v>0</v>
      </c>
      <c r="AB15" s="63">
        <f t="shared" ref="AB15:AC15" si="3">2*(SQRT((AB14/100*0.785398163397/(PI()))))</f>
        <v>6.1644140029672168E-2</v>
      </c>
      <c r="AC15" s="63">
        <f t="shared" si="3"/>
        <v>0</v>
      </c>
    </row>
    <row r="16" spans="1:33" x14ac:dyDescent="0.3">
      <c r="A16" s="67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1"/>
      <c r="V16" s="69"/>
      <c r="W16" s="69"/>
      <c r="X16" s="69"/>
      <c r="Y16" s="69"/>
      <c r="Z16" s="61"/>
      <c r="AA16" s="61"/>
      <c r="AB16" s="61"/>
      <c r="AC16" s="61"/>
    </row>
    <row r="17" spans="1:29" x14ac:dyDescent="0.3">
      <c r="A17" s="67" t="s">
        <v>58</v>
      </c>
      <c r="B17" s="70">
        <f t="shared" ref="B17:Z17" si="4">B3*100</f>
        <v>0</v>
      </c>
      <c r="C17" s="70">
        <f t="shared" si="4"/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0.93707165109034263</v>
      </c>
      <c r="J17" s="70">
        <f t="shared" si="4"/>
        <v>1.1091891891891892</v>
      </c>
      <c r="K17" s="70">
        <f t="shared" si="4"/>
        <v>0.89999999999999991</v>
      </c>
      <c r="L17" s="70">
        <f t="shared" si="4"/>
        <v>0</v>
      </c>
      <c r="M17" s="70">
        <f t="shared" si="4"/>
        <v>1.0531914893617023</v>
      </c>
      <c r="N17" s="70">
        <f t="shared" si="4"/>
        <v>0</v>
      </c>
      <c r="O17" s="70">
        <f t="shared" si="4"/>
        <v>0.49900990099009901</v>
      </c>
      <c r="P17" s="70">
        <f t="shared" si="4"/>
        <v>0</v>
      </c>
      <c r="Q17" s="70">
        <f t="shared" si="4"/>
        <v>0</v>
      </c>
      <c r="R17" s="70">
        <f t="shared" si="4"/>
        <v>0</v>
      </c>
      <c r="S17" s="70">
        <f t="shared" si="4"/>
        <v>0</v>
      </c>
      <c r="T17" s="70">
        <f t="shared" si="4"/>
        <v>1.1497142857142857</v>
      </c>
      <c r="U17" s="62">
        <f t="shared" si="4"/>
        <v>0.1980952380952381</v>
      </c>
      <c r="V17" s="70">
        <f t="shared" si="4"/>
        <v>1.5793600000000001</v>
      </c>
      <c r="W17" s="70">
        <f t="shared" si="4"/>
        <v>3.0427536231884056</v>
      </c>
      <c r="X17" s="70">
        <f t="shared" si="4"/>
        <v>2.7</v>
      </c>
      <c r="Y17" s="70">
        <f t="shared" si="4"/>
        <v>0.14706755753526354</v>
      </c>
      <c r="Z17" s="62">
        <f t="shared" si="4"/>
        <v>1.9436988543371521</v>
      </c>
      <c r="AA17" s="62">
        <f>AA3*100</f>
        <v>5.7</v>
      </c>
      <c r="AB17" s="62">
        <f>AB3*100</f>
        <v>5.7</v>
      </c>
      <c r="AC17" s="62">
        <f t="shared" ref="AC17" si="5">AC3*100</f>
        <v>3.3000000000000003</v>
      </c>
    </row>
    <row r="18" spans="1:29" x14ac:dyDescent="0.3">
      <c r="A18" s="71" t="s">
        <v>58</v>
      </c>
      <c r="B18" s="72">
        <f t="shared" ref="B18:Z18" si="6">2*(SQRT((B17/100*0.785398163397/(PI()))))</f>
        <v>0</v>
      </c>
      <c r="C18" s="72">
        <f t="shared" si="6"/>
        <v>0</v>
      </c>
      <c r="D18" s="72">
        <f t="shared" si="6"/>
        <v>0</v>
      </c>
      <c r="E18" s="72">
        <f t="shared" si="6"/>
        <v>0</v>
      </c>
      <c r="F18" s="72">
        <f t="shared" si="6"/>
        <v>0</v>
      </c>
      <c r="G18" s="72">
        <f t="shared" si="6"/>
        <v>0</v>
      </c>
      <c r="H18" s="72">
        <f t="shared" si="6"/>
        <v>0</v>
      </c>
      <c r="I18" s="72">
        <f t="shared" si="6"/>
        <v>9.6802461285331362E-2</v>
      </c>
      <c r="J18" s="72">
        <f t="shared" si="6"/>
        <v>0.10531805112081005</v>
      </c>
      <c r="K18" s="72">
        <f t="shared" si="6"/>
        <v>9.4868329805024298E-2</v>
      </c>
      <c r="L18" s="72">
        <f t="shared" si="6"/>
        <v>0</v>
      </c>
      <c r="M18" s="72">
        <f t="shared" si="6"/>
        <v>0.102625118239206</v>
      </c>
      <c r="N18" s="72">
        <f t="shared" si="6"/>
        <v>0</v>
      </c>
      <c r="O18" s="72">
        <f t="shared" si="6"/>
        <v>7.0640632853182603E-2</v>
      </c>
      <c r="P18" s="72">
        <f t="shared" si="6"/>
        <v>0</v>
      </c>
      <c r="Q18" s="72">
        <f t="shared" si="6"/>
        <v>0</v>
      </c>
      <c r="R18" s="72">
        <f t="shared" si="6"/>
        <v>0</v>
      </c>
      <c r="S18" s="72">
        <f t="shared" si="6"/>
        <v>0</v>
      </c>
      <c r="T18" s="72">
        <f t="shared" si="6"/>
        <v>0.10722473062281991</v>
      </c>
      <c r="U18" s="73">
        <f t="shared" si="6"/>
        <v>4.4507891221122239E-2</v>
      </c>
      <c r="V18" s="72">
        <f t="shared" si="6"/>
        <v>0.1256725904881052</v>
      </c>
      <c r="W18" s="72">
        <f t="shared" si="6"/>
        <v>0.17443490542854859</v>
      </c>
      <c r="X18" s="72">
        <f t="shared" si="6"/>
        <v>0.16431676725150296</v>
      </c>
      <c r="Y18" s="72">
        <f t="shared" si="6"/>
        <v>3.8349388200488881E-2</v>
      </c>
      <c r="Z18" s="73">
        <f t="shared" si="6"/>
        <v>0.13941660067352246</v>
      </c>
      <c r="AA18" s="73">
        <f t="shared" ref="AA18:AC18" si="7">2*(SQRT((AA17/100*0.785398163397/(PI()))))</f>
        <v>0.23874672772619832</v>
      </c>
      <c r="AB18" s="73">
        <f t="shared" si="7"/>
        <v>0.23874672772619832</v>
      </c>
      <c r="AC18" s="73">
        <f t="shared" si="7"/>
        <v>0.18165902124579766</v>
      </c>
    </row>
    <row r="19" spans="1:29" x14ac:dyDescent="0.3">
      <c r="U19" s="61"/>
    </row>
    <row r="20" spans="1:29" x14ac:dyDescent="0.3">
      <c r="A20" t="s">
        <v>59</v>
      </c>
      <c r="B20" s="56">
        <f t="shared" ref="B20:Z20" si="8">B4*100</f>
        <v>0</v>
      </c>
      <c r="C20" s="56">
        <f t="shared" si="8"/>
        <v>3.4263414634146336</v>
      </c>
      <c r="D20" s="56">
        <f t="shared" si="8"/>
        <v>5.7</v>
      </c>
      <c r="E20" s="56">
        <f t="shared" si="8"/>
        <v>1.8318181818181816</v>
      </c>
      <c r="F20" s="56">
        <f t="shared" si="8"/>
        <v>0</v>
      </c>
      <c r="G20" s="56">
        <f t="shared" si="8"/>
        <v>0.5</v>
      </c>
      <c r="H20" s="56">
        <f t="shared" si="8"/>
        <v>1.7234782608695653</v>
      </c>
      <c r="I20" s="56">
        <f t="shared" si="8"/>
        <v>0.62336448598130834</v>
      </c>
      <c r="J20" s="56">
        <f t="shared" si="8"/>
        <v>8.1167567567567573</v>
      </c>
      <c r="K20" s="56">
        <f t="shared" si="8"/>
        <v>6.2</v>
      </c>
      <c r="L20" s="56">
        <f t="shared" si="8"/>
        <v>1.0181818181818183</v>
      </c>
      <c r="M20" s="56">
        <f t="shared" si="8"/>
        <v>4.9687943262411354</v>
      </c>
      <c r="N20" s="56">
        <f t="shared" si="8"/>
        <v>0</v>
      </c>
      <c r="O20" s="56">
        <f t="shared" si="8"/>
        <v>5.4371287128712869</v>
      </c>
      <c r="P20" s="56">
        <f t="shared" si="8"/>
        <v>0</v>
      </c>
      <c r="Q20" s="56">
        <f t="shared" si="8"/>
        <v>3.5999999999999996</v>
      </c>
      <c r="R20" s="56">
        <f t="shared" si="8"/>
        <v>0.67180616740088095</v>
      </c>
      <c r="S20" s="56">
        <f t="shared" si="8"/>
        <v>4.3</v>
      </c>
      <c r="T20" s="56">
        <f t="shared" si="8"/>
        <v>5.7188571428571437</v>
      </c>
      <c r="U20" s="62">
        <f t="shared" si="8"/>
        <v>1.9805555555555556</v>
      </c>
      <c r="V20" s="56">
        <f t="shared" si="8"/>
        <v>20.639199999999999</v>
      </c>
      <c r="W20" s="56">
        <f t="shared" si="8"/>
        <v>2.9039130434782607</v>
      </c>
      <c r="X20" s="56">
        <f t="shared" si="8"/>
        <v>4.5</v>
      </c>
      <c r="Y20" s="56">
        <f t="shared" si="8"/>
        <v>6.1605048255382338</v>
      </c>
      <c r="Z20" s="56">
        <f t="shared" si="8"/>
        <v>11.609819967266777</v>
      </c>
      <c r="AA20" s="56">
        <f t="shared" ref="AA20:AC20" si="9">AA4*100</f>
        <v>2.36</v>
      </c>
      <c r="AB20" s="56">
        <f>AB4*100</f>
        <v>2.2999999999999998</v>
      </c>
      <c r="AC20" s="56">
        <f t="shared" si="9"/>
        <v>1.3</v>
      </c>
    </row>
    <row r="21" spans="1:29" x14ac:dyDescent="0.3">
      <c r="A21" t="s">
        <v>59</v>
      </c>
      <c r="B21" s="57">
        <f t="shared" ref="B21:Z21" si="10">2*(SQRT((B20/100*0.785398163397/(PI()))))</f>
        <v>0</v>
      </c>
      <c r="C21" s="57">
        <f t="shared" si="10"/>
        <v>0.18510379421861342</v>
      </c>
      <c r="D21" s="57">
        <f t="shared" si="10"/>
        <v>0.23874672772619832</v>
      </c>
      <c r="E21" s="57">
        <f t="shared" si="10"/>
        <v>0.13534467783467277</v>
      </c>
      <c r="F21" s="57">
        <f t="shared" si="10"/>
        <v>0</v>
      </c>
      <c r="G21" s="57">
        <f t="shared" si="10"/>
        <v>7.0710678118634573E-2</v>
      </c>
      <c r="H21" s="57">
        <f t="shared" si="10"/>
        <v>0.13128131096498777</v>
      </c>
      <c r="I21" s="57">
        <f t="shared" si="10"/>
        <v>7.8953434756250634E-2</v>
      </c>
      <c r="J21" s="57">
        <f t="shared" si="10"/>
        <v>0.28489922352916519</v>
      </c>
      <c r="K21" s="57">
        <f t="shared" si="10"/>
        <v>0.2489979919597036</v>
      </c>
      <c r="L21" s="57">
        <f t="shared" si="10"/>
        <v>0.1009049958218738</v>
      </c>
      <c r="M21" s="57">
        <f t="shared" si="10"/>
        <v>0.22290792552617547</v>
      </c>
      <c r="N21" s="57">
        <f t="shared" si="10"/>
        <v>0</v>
      </c>
      <c r="O21" s="57">
        <f t="shared" si="10"/>
        <v>0.23317651495955127</v>
      </c>
      <c r="P21" s="57">
        <f t="shared" si="10"/>
        <v>0</v>
      </c>
      <c r="Q21" s="57">
        <f t="shared" si="10"/>
        <v>0.1897366596100486</v>
      </c>
      <c r="R21" s="57">
        <f t="shared" si="10"/>
        <v>8.1963782697024021E-2</v>
      </c>
      <c r="S21" s="57">
        <f t="shared" si="10"/>
        <v>0.20736441353321802</v>
      </c>
      <c r="T21" s="57">
        <f t="shared" si="10"/>
        <v>0.23914132103954513</v>
      </c>
      <c r="U21" s="63">
        <f t="shared" si="10"/>
        <v>0.14073221221719018</v>
      </c>
      <c r="V21" s="57">
        <f t="shared" si="10"/>
        <v>0.45430386306951226</v>
      </c>
      <c r="W21" s="57">
        <f t="shared" si="10"/>
        <v>0.17040871584154971</v>
      </c>
      <c r="X21" s="57">
        <f t="shared" si="10"/>
        <v>0.21213203435590372</v>
      </c>
      <c r="Y21" s="57">
        <f t="shared" si="10"/>
        <v>0.24820364271167975</v>
      </c>
      <c r="Z21" s="57">
        <f t="shared" si="10"/>
        <v>0.34073185890462532</v>
      </c>
      <c r="AA21" s="57">
        <f t="shared" ref="AA21:AC21" si="11">2*(SQRT((AA20/100*0.785398163397/(PI()))))</f>
        <v>0.15362291495732833</v>
      </c>
      <c r="AB21" s="57">
        <f t="shared" si="11"/>
        <v>0.15165750888098772</v>
      </c>
      <c r="AC21" s="57">
        <f t="shared" si="11"/>
        <v>0.11401754250988126</v>
      </c>
    </row>
    <row r="22" spans="1:29" x14ac:dyDescent="0.3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62"/>
    </row>
    <row r="23" spans="1:29" x14ac:dyDescent="0.3">
      <c r="A23" t="s">
        <v>61</v>
      </c>
      <c r="B23" s="56">
        <f t="shared" ref="B23:Z23" si="12">B5*100</f>
        <v>22.2</v>
      </c>
      <c r="C23" s="56">
        <f t="shared" si="12"/>
        <v>1.9595121951219512</v>
      </c>
      <c r="D23" s="56">
        <f t="shared" si="12"/>
        <v>5.7</v>
      </c>
      <c r="E23" s="56">
        <f t="shared" si="12"/>
        <v>17.255454545454548</v>
      </c>
      <c r="F23" s="56">
        <f t="shared" si="12"/>
        <v>22.56862745098039</v>
      </c>
      <c r="G23" s="56">
        <f t="shared" si="12"/>
        <v>4.8</v>
      </c>
      <c r="H23" s="56">
        <f t="shared" si="12"/>
        <v>7.605652173913044</v>
      </c>
      <c r="I23" s="56">
        <f t="shared" si="12"/>
        <v>19.008722741433022</v>
      </c>
      <c r="J23" s="56">
        <f t="shared" si="12"/>
        <v>0</v>
      </c>
      <c r="K23" s="56">
        <f t="shared" si="12"/>
        <v>3.5000000000000004</v>
      </c>
      <c r="L23" s="56">
        <f t="shared" si="12"/>
        <v>6.0454545454545459</v>
      </c>
      <c r="M23" s="56">
        <f t="shared" si="12"/>
        <v>3.5255319148936177</v>
      </c>
      <c r="N23" s="56">
        <f t="shared" si="12"/>
        <v>34.5</v>
      </c>
      <c r="O23" s="56">
        <f t="shared" si="12"/>
        <v>5.9202970297029704</v>
      </c>
      <c r="P23" s="56">
        <f t="shared" si="12"/>
        <v>7.0000000000000009</v>
      </c>
      <c r="Q23" s="56">
        <f t="shared" si="12"/>
        <v>4</v>
      </c>
      <c r="R23" s="56">
        <f t="shared" si="12"/>
        <v>1.5387665198237885</v>
      </c>
      <c r="S23" s="56">
        <f t="shared" si="12"/>
        <v>4.3</v>
      </c>
      <c r="T23" s="56">
        <f t="shared" si="12"/>
        <v>12.590857142857145</v>
      </c>
      <c r="U23" s="62">
        <f t="shared" si="12"/>
        <v>1.3789682539682542</v>
      </c>
      <c r="V23" s="56">
        <f t="shared" si="12"/>
        <v>0.32016</v>
      </c>
      <c r="W23" s="56">
        <f t="shared" si="12"/>
        <v>0.58434782608695646</v>
      </c>
      <c r="X23" s="56">
        <f t="shared" si="12"/>
        <v>1.2</v>
      </c>
      <c r="Y23" s="56">
        <f t="shared" si="12"/>
        <v>0</v>
      </c>
      <c r="Z23" s="56">
        <f t="shared" si="12"/>
        <v>0.34173486088379706</v>
      </c>
      <c r="AA23" s="56">
        <f t="shared" ref="AA23:AC23" si="13">AA5*100</f>
        <v>1.3</v>
      </c>
      <c r="AB23" s="56">
        <f>AB5*100</f>
        <v>1.0999999999999999</v>
      </c>
      <c r="AC23" s="56">
        <f t="shared" si="13"/>
        <v>1</v>
      </c>
    </row>
    <row r="24" spans="1:29" x14ac:dyDescent="0.3">
      <c r="A24" t="s">
        <v>61</v>
      </c>
      <c r="B24" s="57">
        <f t="shared" ref="B24:Z24" si="14">2*(SQRT((B23/100*0.785398163397/(PI()))))</f>
        <v>0.4711687595754554</v>
      </c>
      <c r="C24" s="57">
        <f t="shared" si="14"/>
        <v>0.13998257731306538</v>
      </c>
      <c r="D24" s="57">
        <f t="shared" si="14"/>
        <v>0.23874672772619832</v>
      </c>
      <c r="E24" s="57">
        <f t="shared" si="14"/>
        <v>0.41539685296646989</v>
      </c>
      <c r="F24" s="57">
        <f t="shared" si="14"/>
        <v>0.47506449510532262</v>
      </c>
      <c r="G24" s="57">
        <f t="shared" si="14"/>
        <v>0.21908902300200392</v>
      </c>
      <c r="H24" s="57">
        <f t="shared" si="14"/>
        <v>0.27578346893729333</v>
      </c>
      <c r="I24" s="57">
        <f t="shared" si="14"/>
        <v>0.43598993957913951</v>
      </c>
      <c r="J24" s="57">
        <f t="shared" si="14"/>
        <v>0</v>
      </c>
      <c r="K24" s="57">
        <f t="shared" si="14"/>
        <v>0.18708286933864368</v>
      </c>
      <c r="L24" s="57">
        <f t="shared" si="14"/>
        <v>0.24587506065990294</v>
      </c>
      <c r="M24" s="57">
        <f t="shared" si="14"/>
        <v>0.1877639985431607</v>
      </c>
      <c r="N24" s="57">
        <f t="shared" si="14"/>
        <v>0.5873670062233689</v>
      </c>
      <c r="O24" s="57">
        <f t="shared" si="14"/>
        <v>0.2433166050580928</v>
      </c>
      <c r="P24" s="57">
        <f t="shared" si="14"/>
        <v>0.26457513110638359</v>
      </c>
      <c r="Q24" s="57">
        <f t="shared" si="14"/>
        <v>0.19999999999994292</v>
      </c>
      <c r="R24" s="57">
        <f t="shared" si="14"/>
        <v>0.12404702817169423</v>
      </c>
      <c r="S24" s="57">
        <f t="shared" si="14"/>
        <v>0.20736441353321802</v>
      </c>
      <c r="T24" s="57">
        <f t="shared" si="14"/>
        <v>0.35483597820471863</v>
      </c>
      <c r="U24" s="63">
        <f t="shared" si="14"/>
        <v>0.11742947900623024</v>
      </c>
      <c r="V24" s="57">
        <f t="shared" si="14"/>
        <v>5.6582682863206238E-2</v>
      </c>
      <c r="W24" s="57">
        <f t="shared" si="14"/>
        <v>7.644264687245092E-2</v>
      </c>
      <c r="X24" s="57">
        <f t="shared" si="14"/>
        <v>0.10954451150100196</v>
      </c>
      <c r="Y24" s="57">
        <f t="shared" si="14"/>
        <v>0</v>
      </c>
      <c r="Z24" s="57">
        <f t="shared" si="14"/>
        <v>5.8458092757427693E-2</v>
      </c>
      <c r="AA24" s="57">
        <f t="shared" ref="AA24:AC24" si="15">2*(SQRT((AA23/100*0.785398163397/(PI()))))</f>
        <v>0.11401754250988126</v>
      </c>
      <c r="AB24" s="57">
        <f t="shared" si="15"/>
        <v>0.10488088481698522</v>
      </c>
      <c r="AC24" s="57">
        <f t="shared" si="15"/>
        <v>9.9999999999971459E-2</v>
      </c>
    </row>
    <row r="25" spans="1:29" x14ac:dyDescent="0.3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62"/>
    </row>
    <row r="26" spans="1:29" x14ac:dyDescent="0.3">
      <c r="A26" t="s">
        <v>193</v>
      </c>
      <c r="B26" s="56">
        <f>B7*100</f>
        <v>0</v>
      </c>
      <c r="C26" s="56">
        <f>C7*100</f>
        <v>0.96585365853658534</v>
      </c>
      <c r="D26" s="56">
        <f>D7*100</f>
        <v>5.7</v>
      </c>
      <c r="E26" s="56">
        <f>E7*100</f>
        <v>5.4381818181818184</v>
      </c>
      <c r="F26" s="56">
        <f>F7*100</f>
        <v>7.8392156862745086</v>
      </c>
      <c r="G26" s="56">
        <f>G7*100</f>
        <v>1.4000000000000001</v>
      </c>
      <c r="H26" s="56">
        <f>H7*100</f>
        <v>30.226739130434783</v>
      </c>
      <c r="I26" s="56">
        <f>I7*100</f>
        <v>6.8535825545171347</v>
      </c>
      <c r="J26" s="56">
        <f>J7*100</f>
        <v>0</v>
      </c>
      <c r="K26" s="56">
        <f>K7*100</f>
        <v>4.3999999999999995</v>
      </c>
      <c r="L26" s="56">
        <f>L7*100</f>
        <v>14.146464646464645</v>
      </c>
      <c r="M26" s="56">
        <f>M7*100</f>
        <v>4.9304964539007088</v>
      </c>
      <c r="N26" s="56">
        <f>N7*100</f>
        <v>6.9</v>
      </c>
      <c r="O26" s="56">
        <f>O7*100</f>
        <v>1.0128712871287129</v>
      </c>
      <c r="P26" s="56">
        <f>P7*100</f>
        <v>44</v>
      </c>
      <c r="Q26" s="56">
        <f>Q7*100</f>
        <v>4.3</v>
      </c>
      <c r="R26" s="56">
        <f>R7*100</f>
        <v>42.069383259911895</v>
      </c>
      <c r="S26" s="56">
        <f>S7*100</f>
        <v>2.1999999999999997</v>
      </c>
      <c r="T26" s="56">
        <f>T7*100</f>
        <v>10.282285714285715</v>
      </c>
      <c r="U26" s="62">
        <f>U7*100</f>
        <v>1.2056349206349208</v>
      </c>
      <c r="V26" s="56">
        <f>V7*100</f>
        <v>0.15792</v>
      </c>
      <c r="W26" s="56">
        <f>W7*100</f>
        <v>0.58434782608695646</v>
      </c>
      <c r="X26" s="56">
        <f>X7*100</f>
        <v>1.2</v>
      </c>
      <c r="Y26" s="56">
        <f>Y7*100</f>
        <v>0.14699331848552338</v>
      </c>
      <c r="Z26" s="56">
        <f>Z7*100</f>
        <v>0.34173486088379706</v>
      </c>
      <c r="AA26" s="56">
        <f>AA7*100</f>
        <v>1.05</v>
      </c>
      <c r="AB26" s="56">
        <f>AB7*100</f>
        <v>0.38</v>
      </c>
      <c r="AC26" s="56">
        <f>AC7*100</f>
        <v>0.25</v>
      </c>
    </row>
    <row r="27" spans="1:29" x14ac:dyDescent="0.3">
      <c r="A27" t="s">
        <v>193</v>
      </c>
      <c r="B27" s="57">
        <f t="shared" ref="B27:Z27" si="16">2*(SQRT((B26/100*0.785398163397/(PI()))))</f>
        <v>0</v>
      </c>
      <c r="C27" s="57">
        <f t="shared" si="16"/>
        <v>9.8277853992445013E-2</v>
      </c>
      <c r="D27" s="57">
        <f t="shared" si="16"/>
        <v>0.23874672772619832</v>
      </c>
      <c r="E27" s="57">
        <f t="shared" si="16"/>
        <v>0.23319909558526838</v>
      </c>
      <c r="F27" s="57">
        <f t="shared" si="16"/>
        <v>0.2799859940473815</v>
      </c>
      <c r="G27" s="57">
        <f t="shared" si="16"/>
        <v>0.11832159566195856</v>
      </c>
      <c r="H27" s="57">
        <f t="shared" si="16"/>
        <v>0.54978849688236953</v>
      </c>
      <c r="I27" s="57">
        <f t="shared" si="16"/>
        <v>0.26179347880558873</v>
      </c>
      <c r="J27" s="57">
        <f t="shared" si="16"/>
        <v>0</v>
      </c>
      <c r="K27" s="57">
        <f t="shared" si="16"/>
        <v>0.20976176963397045</v>
      </c>
      <c r="L27" s="57">
        <f t="shared" si="16"/>
        <v>0.37611786246410278</v>
      </c>
      <c r="M27" s="57">
        <f t="shared" si="16"/>
        <v>0.22204721240983627</v>
      </c>
      <c r="N27" s="57">
        <f t="shared" si="16"/>
        <v>0.26267851073119897</v>
      </c>
      <c r="O27" s="57">
        <f t="shared" si="16"/>
        <v>0.10064150670216215</v>
      </c>
      <c r="P27" s="57">
        <f t="shared" si="16"/>
        <v>0.66332495807089065</v>
      </c>
      <c r="Q27" s="57">
        <f t="shared" si="16"/>
        <v>0.20736441353321802</v>
      </c>
      <c r="R27" s="57">
        <f t="shared" si="16"/>
        <v>0.64860915241683015</v>
      </c>
      <c r="S27" s="57">
        <f t="shared" si="16"/>
        <v>0.14832396974187093</v>
      </c>
      <c r="T27" s="57">
        <f t="shared" si="16"/>
        <v>0.32066003359133871</v>
      </c>
      <c r="U27" s="63">
        <f t="shared" si="16"/>
        <v>0.10980140803442516</v>
      </c>
      <c r="V27" s="57">
        <f t="shared" si="16"/>
        <v>3.9739149462451995E-2</v>
      </c>
      <c r="W27" s="57">
        <f t="shared" si="16"/>
        <v>7.644264687245092E-2</v>
      </c>
      <c r="X27" s="57">
        <f t="shared" si="16"/>
        <v>0.10954451150100196</v>
      </c>
      <c r="Y27" s="57">
        <f t="shared" si="16"/>
        <v>3.833970767825956E-2</v>
      </c>
      <c r="Z27" s="57">
        <f t="shared" si="16"/>
        <v>5.8458092757427693E-2</v>
      </c>
      <c r="AA27" s="57">
        <f t="shared" ref="AA27:AC27" si="17">2*(SQRT((AA26/100*0.785398163397/(PI()))))</f>
        <v>0.10246950765956674</v>
      </c>
      <c r="AB27" s="57">
        <f t="shared" si="17"/>
        <v>6.1644140029672168E-2</v>
      </c>
      <c r="AC27" s="57">
        <f t="shared" si="17"/>
        <v>4.9999999999985729E-2</v>
      </c>
    </row>
    <row r="28" spans="1:29" x14ac:dyDescent="0.3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62"/>
    </row>
    <row r="29" spans="1:29" x14ac:dyDescent="0.3">
      <c r="A29" t="s">
        <v>63</v>
      </c>
      <c r="B29" s="56">
        <f>B8*100</f>
        <v>5.6000000000000005</v>
      </c>
      <c r="C29" s="56">
        <f>C8*100</f>
        <v>0</v>
      </c>
      <c r="D29" s="56">
        <f>D8*100</f>
        <v>1.0999999999999999</v>
      </c>
      <c r="E29" s="56">
        <f>E8*100</f>
        <v>6.3627272727272723</v>
      </c>
      <c r="F29" s="56">
        <f>F8*100</f>
        <v>19.600000000000001</v>
      </c>
      <c r="G29" s="56">
        <f>G8*100</f>
        <v>0</v>
      </c>
      <c r="H29" s="56">
        <f>H8*100</f>
        <v>7.1810869565217388</v>
      </c>
      <c r="I29" s="56">
        <f>I8*100</f>
        <v>1.8607476635514018</v>
      </c>
      <c r="J29" s="56">
        <f>J8*100</f>
        <v>0</v>
      </c>
      <c r="K29" s="56">
        <f>K8*100</f>
        <v>0.89999999999999991</v>
      </c>
      <c r="L29" s="56">
        <f>L8*100</f>
        <v>42.431313131313139</v>
      </c>
      <c r="M29" s="56">
        <f>M8*100</f>
        <v>0.35177304964539013</v>
      </c>
      <c r="N29" s="56">
        <f>N8*100</f>
        <v>5.7</v>
      </c>
      <c r="O29" s="56">
        <f>O8*100</f>
        <v>1.0054455445544555</v>
      </c>
      <c r="P29" s="56">
        <f>P8*100</f>
        <v>3</v>
      </c>
      <c r="Q29" s="56">
        <f>Q8*100</f>
        <v>0.4</v>
      </c>
      <c r="R29" s="56">
        <f>R8*100</f>
        <v>2.4158590308370047</v>
      </c>
      <c r="S29" s="56">
        <f>S8*100</f>
        <v>5.8000000000000007</v>
      </c>
      <c r="T29" s="56">
        <f>T8*100</f>
        <v>2.2914285714285714</v>
      </c>
      <c r="U29" s="62">
        <f>U8*100</f>
        <v>0</v>
      </c>
      <c r="V29" s="56">
        <f>V8*100</f>
        <v>0</v>
      </c>
      <c r="W29" s="56">
        <f>W8*100</f>
        <v>0.29739130434782607</v>
      </c>
      <c r="X29" s="56">
        <f>X8*100</f>
        <v>0.6</v>
      </c>
      <c r="Y29" s="56">
        <f>Y8*100</f>
        <v>0</v>
      </c>
      <c r="Z29" s="56">
        <f>Z8*100</f>
        <v>0</v>
      </c>
      <c r="AA29" s="56">
        <f>AA8*100</f>
        <v>0</v>
      </c>
      <c r="AB29" s="56">
        <f>AB8*100</f>
        <v>0.76</v>
      </c>
      <c r="AC29" s="56">
        <f>AC8*100</f>
        <v>0.5</v>
      </c>
    </row>
    <row r="30" spans="1:29" x14ac:dyDescent="0.3">
      <c r="A30" t="s">
        <v>63</v>
      </c>
      <c r="B30" s="57">
        <f t="shared" ref="B30:Z30" si="18">2*(SQRT((B29/100*0.785398163397/(PI()))))</f>
        <v>0.23664319132391712</v>
      </c>
      <c r="C30" s="57">
        <f t="shared" si="18"/>
        <v>0</v>
      </c>
      <c r="D30" s="57">
        <f t="shared" si="18"/>
        <v>0.10488088481698522</v>
      </c>
      <c r="E30" s="57">
        <f t="shared" si="18"/>
        <v>0.25224447016185786</v>
      </c>
      <c r="F30" s="57">
        <f t="shared" si="18"/>
        <v>0.44271887242344676</v>
      </c>
      <c r="G30" s="57">
        <f t="shared" si="18"/>
        <v>0</v>
      </c>
      <c r="H30" s="57">
        <f t="shared" si="18"/>
        <v>0.26797550180040036</v>
      </c>
      <c r="I30" s="57">
        <f t="shared" si="18"/>
        <v>0.13640922489151311</v>
      </c>
      <c r="J30" s="57">
        <f t="shared" si="18"/>
        <v>0</v>
      </c>
      <c r="K30" s="57">
        <f t="shared" si="18"/>
        <v>9.4868329805024298E-2</v>
      </c>
      <c r="L30" s="57">
        <f t="shared" si="18"/>
        <v>0.65139322326294524</v>
      </c>
      <c r="M30" s="57">
        <f t="shared" si="18"/>
        <v>5.9310458575633128E-2</v>
      </c>
      <c r="N30" s="57">
        <f t="shared" si="18"/>
        <v>0.23874672772619832</v>
      </c>
      <c r="O30" s="57">
        <f t="shared" si="18"/>
        <v>0.10027190755909063</v>
      </c>
      <c r="P30" s="57">
        <f t="shared" si="18"/>
        <v>0.1732050807568383</v>
      </c>
      <c r="Q30" s="57">
        <f t="shared" si="18"/>
        <v>6.3245553203349542E-2</v>
      </c>
      <c r="R30" s="57">
        <f t="shared" si="18"/>
        <v>0.15543033908589488</v>
      </c>
      <c r="S30" s="57">
        <f t="shared" si="18"/>
        <v>0.2408318915757772</v>
      </c>
      <c r="T30" s="57">
        <f t="shared" si="18"/>
        <v>0.15137465347366658</v>
      </c>
      <c r="U30" s="63">
        <f t="shared" si="18"/>
        <v>0</v>
      </c>
      <c r="V30" s="57">
        <f t="shared" si="18"/>
        <v>0</v>
      </c>
      <c r="W30" s="57">
        <f t="shared" si="18"/>
        <v>5.4533595548767584E-2</v>
      </c>
      <c r="X30" s="57">
        <f t="shared" si="18"/>
        <v>7.745966692412623E-2</v>
      </c>
      <c r="Y30" s="57">
        <f t="shared" si="18"/>
        <v>0</v>
      </c>
      <c r="Z30" s="57">
        <f t="shared" si="18"/>
        <v>0</v>
      </c>
      <c r="AA30" s="57">
        <f t="shared" ref="AA30:AC30" si="19">2*(SQRT((AA29/100*0.785398163397/(PI()))))</f>
        <v>0</v>
      </c>
      <c r="AB30" s="57">
        <f t="shared" si="19"/>
        <v>8.7177978870788583E-2</v>
      </c>
      <c r="AC30" s="57">
        <f t="shared" si="19"/>
        <v>7.0710678118634573E-2</v>
      </c>
    </row>
    <row r="31" spans="1:29" x14ac:dyDescent="0.3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62"/>
    </row>
    <row r="32" spans="1:29" x14ac:dyDescent="0.3">
      <c r="A32" t="s">
        <v>64</v>
      </c>
      <c r="B32" s="56">
        <f>B9*100</f>
        <v>0</v>
      </c>
      <c r="C32" s="56">
        <f>C9*100</f>
        <v>0</v>
      </c>
      <c r="D32" s="56">
        <f>D9*100</f>
        <v>0</v>
      </c>
      <c r="E32" s="56">
        <f>E9*100</f>
        <v>0</v>
      </c>
      <c r="F32" s="56">
        <f>F9*100</f>
        <v>5.886274509803922</v>
      </c>
      <c r="G32" s="56">
        <f>G9*100</f>
        <v>0</v>
      </c>
      <c r="H32" s="56">
        <f>H9*100</f>
        <v>0.21913043478260871</v>
      </c>
      <c r="I32" s="56">
        <f>I9*100</f>
        <v>0.31370716510903424</v>
      </c>
      <c r="J32" s="56">
        <f>J9*100</f>
        <v>0</v>
      </c>
      <c r="K32" s="56">
        <f>K9*100</f>
        <v>0</v>
      </c>
      <c r="L32" s="56">
        <f>L9*100</f>
        <v>16.170707070707067</v>
      </c>
      <c r="M32" s="56">
        <f>M9*100</f>
        <v>0</v>
      </c>
      <c r="N32" s="56">
        <f>N9*100</f>
        <v>0</v>
      </c>
      <c r="O32" s="56">
        <f>O9*100</f>
        <v>0</v>
      </c>
      <c r="P32" s="56">
        <f>P9*100</f>
        <v>0</v>
      </c>
      <c r="Q32" s="56">
        <f>Q9*100</f>
        <v>0</v>
      </c>
      <c r="R32" s="56">
        <f>R9*100</f>
        <v>0</v>
      </c>
      <c r="S32" s="56">
        <f>S9*100</f>
        <v>1.4000000000000001</v>
      </c>
      <c r="T32" s="56">
        <f>T9*100</f>
        <v>0</v>
      </c>
      <c r="U32" s="62">
        <f>U9*100</f>
        <v>0</v>
      </c>
      <c r="V32" s="56">
        <f>V9*100</f>
        <v>0</v>
      </c>
      <c r="W32" s="56">
        <f>W9*100</f>
        <v>0</v>
      </c>
      <c r="X32" s="56">
        <f>X9*100</f>
        <v>0</v>
      </c>
      <c r="Y32" s="56">
        <f>Y9*100</f>
        <v>0</v>
      </c>
      <c r="Z32" s="56">
        <f>Z9*100</f>
        <v>0</v>
      </c>
      <c r="AA32" s="56">
        <f>AA9*100</f>
        <v>0</v>
      </c>
      <c r="AB32" s="56">
        <f>AB9*100</f>
        <v>0</v>
      </c>
      <c r="AC32" s="56">
        <f>AC9*100</f>
        <v>0</v>
      </c>
    </row>
    <row r="33" spans="1:29" x14ac:dyDescent="0.3">
      <c r="A33" t="s">
        <v>64</v>
      </c>
      <c r="B33" s="57">
        <f t="shared" ref="B33:Z33" si="20">2*(SQRT((B32/100*0.785398163397/(PI()))))</f>
        <v>0</v>
      </c>
      <c r="C33" s="57">
        <f t="shared" si="20"/>
        <v>0</v>
      </c>
      <c r="D33" s="57">
        <f t="shared" si="20"/>
        <v>0</v>
      </c>
      <c r="E33" s="57">
        <f t="shared" si="20"/>
        <v>0</v>
      </c>
      <c r="F33" s="57">
        <f t="shared" si="20"/>
        <v>0.24261645677489729</v>
      </c>
      <c r="G33" s="57">
        <f t="shared" si="20"/>
        <v>0</v>
      </c>
      <c r="H33" s="57">
        <f t="shared" si="20"/>
        <v>4.681136985631628E-2</v>
      </c>
      <c r="I33" s="57">
        <f t="shared" si="20"/>
        <v>5.6009567495996178E-2</v>
      </c>
      <c r="J33" s="57">
        <f t="shared" si="20"/>
        <v>0</v>
      </c>
      <c r="K33" s="57">
        <f t="shared" si="20"/>
        <v>0</v>
      </c>
      <c r="L33" s="57">
        <f t="shared" si="20"/>
        <v>0.40212817696224462</v>
      </c>
      <c r="M33" s="57">
        <f t="shared" si="20"/>
        <v>0</v>
      </c>
      <c r="N33" s="57">
        <f t="shared" si="20"/>
        <v>0</v>
      </c>
      <c r="O33" s="57">
        <f t="shared" si="20"/>
        <v>0</v>
      </c>
      <c r="P33" s="57">
        <f t="shared" si="20"/>
        <v>0</v>
      </c>
      <c r="Q33" s="57">
        <f t="shared" si="20"/>
        <v>0</v>
      </c>
      <c r="R33" s="57">
        <f t="shared" si="20"/>
        <v>0</v>
      </c>
      <c r="S33" s="57">
        <f t="shared" si="20"/>
        <v>0.11832159566195856</v>
      </c>
      <c r="T33" s="57">
        <f t="shared" si="20"/>
        <v>0</v>
      </c>
      <c r="U33" s="63">
        <f t="shared" si="20"/>
        <v>0</v>
      </c>
      <c r="V33" s="57">
        <f t="shared" si="20"/>
        <v>0</v>
      </c>
      <c r="W33" s="57">
        <f t="shared" si="20"/>
        <v>0</v>
      </c>
      <c r="X33" s="57">
        <f t="shared" si="20"/>
        <v>0</v>
      </c>
      <c r="Y33" s="57">
        <f t="shared" si="20"/>
        <v>0</v>
      </c>
      <c r="Z33" s="57">
        <f t="shared" si="20"/>
        <v>0</v>
      </c>
      <c r="AA33" s="57">
        <f t="shared" ref="AA33:AC33" si="21">2*(SQRT((AA32/100*0.785398163397/(PI()))))</f>
        <v>0</v>
      </c>
      <c r="AB33" s="57">
        <f t="shared" si="21"/>
        <v>0</v>
      </c>
      <c r="AC33" s="57">
        <f t="shared" si="21"/>
        <v>0</v>
      </c>
    </row>
    <row r="34" spans="1:29" x14ac:dyDescent="0.3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62"/>
    </row>
    <row r="35" spans="1:29" x14ac:dyDescent="0.3">
      <c r="A35" t="s">
        <v>65</v>
      </c>
      <c r="B35" s="56">
        <f>B10*100</f>
        <v>0</v>
      </c>
      <c r="C35" s="56">
        <f>C10*100</f>
        <v>0</v>
      </c>
      <c r="D35" s="56">
        <f>D10*100</f>
        <v>3.4000000000000004</v>
      </c>
      <c r="E35" s="56">
        <f>E10*100</f>
        <v>2.7327272727272729</v>
      </c>
      <c r="F35" s="56">
        <f>F10*100</f>
        <v>8.8392156862745104</v>
      </c>
      <c r="G35" s="56">
        <f>G10*100</f>
        <v>0.5</v>
      </c>
      <c r="H35" s="56">
        <f>H10*100</f>
        <v>16.302608695652175</v>
      </c>
      <c r="I35" s="56">
        <f>I10*100</f>
        <v>10.291900311526478</v>
      </c>
      <c r="J35" s="56">
        <f>J10*100</f>
        <v>3.7897297297297303</v>
      </c>
      <c r="K35" s="56">
        <f>K10*100</f>
        <v>3.5000000000000004</v>
      </c>
      <c r="L35" s="56">
        <f>L10*100</f>
        <v>2.0363636363636366</v>
      </c>
      <c r="M35" s="56">
        <f>M10*100</f>
        <v>20.219858156028369</v>
      </c>
      <c r="N35" s="56">
        <f>N10*100</f>
        <v>3.4000000000000004</v>
      </c>
      <c r="O35" s="56">
        <f>O10*100</f>
        <v>3.4846534653465349</v>
      </c>
      <c r="P35" s="56">
        <f>P10*100</f>
        <v>3</v>
      </c>
      <c r="Q35" s="56">
        <f>Q10*100</f>
        <v>2.5</v>
      </c>
      <c r="R35" s="56">
        <f>R10*100</f>
        <v>3.1002202643171808</v>
      </c>
      <c r="S35" s="56">
        <f>S10*100</f>
        <v>2.1999999999999997</v>
      </c>
      <c r="T35" s="56">
        <f>T10*100</f>
        <v>18.293714285714287</v>
      </c>
      <c r="U35" s="62">
        <f>U10*100</f>
        <v>1.0061904761904763</v>
      </c>
      <c r="V35" s="56">
        <f>V10*100</f>
        <v>8.4769600000000001</v>
      </c>
      <c r="W35" s="56">
        <f>W10*100</f>
        <v>1.1647826086956523</v>
      </c>
      <c r="X35" s="56">
        <f>X10*100</f>
        <v>1.7999999999999998</v>
      </c>
      <c r="Y35" s="56">
        <f>Y10*100</f>
        <v>0</v>
      </c>
      <c r="Z35" s="56">
        <f>Z10*100</f>
        <v>0.51260229132569557</v>
      </c>
      <c r="AA35" s="56">
        <f>AA10*100</f>
        <v>0</v>
      </c>
      <c r="AB35" s="56">
        <f>AB10*100</f>
        <v>1.0999999999999999</v>
      </c>
      <c r="AC35" s="56">
        <f>AC10*100</f>
        <v>0</v>
      </c>
    </row>
    <row r="36" spans="1:29" x14ac:dyDescent="0.3">
      <c r="A36" t="s">
        <v>65</v>
      </c>
      <c r="B36" s="57">
        <f t="shared" ref="B36:Z36" si="22">2*(SQRT((B35/100*0.785398163397/(PI()))))</f>
        <v>0</v>
      </c>
      <c r="C36" s="57">
        <f t="shared" si="22"/>
        <v>0</v>
      </c>
      <c r="D36" s="57">
        <f t="shared" si="22"/>
        <v>0.18439088914580512</v>
      </c>
      <c r="E36" s="57">
        <f t="shared" si="22"/>
        <v>0.16530962684386269</v>
      </c>
      <c r="F36" s="57">
        <f t="shared" si="22"/>
        <v>0.29730818499108741</v>
      </c>
      <c r="G36" s="57">
        <f t="shared" si="22"/>
        <v>7.0710678118634573E-2</v>
      </c>
      <c r="H36" s="57">
        <f t="shared" si="22"/>
        <v>0.40376489069312194</v>
      </c>
      <c r="I36" s="57">
        <f t="shared" si="22"/>
        <v>0.3208099174202787</v>
      </c>
      <c r="J36" s="57">
        <f t="shared" si="22"/>
        <v>0.19467228178987289</v>
      </c>
      <c r="K36" s="57">
        <f t="shared" si="22"/>
        <v>0.18708286933864368</v>
      </c>
      <c r="L36" s="57">
        <f t="shared" si="22"/>
        <v>0.14270121360249441</v>
      </c>
      <c r="M36" s="57">
        <f t="shared" si="22"/>
        <v>0.44966496590257982</v>
      </c>
      <c r="N36" s="57">
        <f t="shared" si="22"/>
        <v>0.18439088914580512</v>
      </c>
      <c r="O36" s="57">
        <f t="shared" si="22"/>
        <v>0.1866722653568158</v>
      </c>
      <c r="P36" s="57">
        <f t="shared" si="22"/>
        <v>0.1732050807568383</v>
      </c>
      <c r="Q36" s="57">
        <f t="shared" si="22"/>
        <v>0.15811388300837384</v>
      </c>
      <c r="R36" s="57">
        <f t="shared" si="22"/>
        <v>0.17607442359171338</v>
      </c>
      <c r="S36" s="57">
        <f t="shared" si="22"/>
        <v>0.14832396974187093</v>
      </c>
      <c r="T36" s="57">
        <f t="shared" si="22"/>
        <v>0.4277115182655693</v>
      </c>
      <c r="U36" s="63">
        <f t="shared" si="22"/>
        <v>0.10030904626153625</v>
      </c>
      <c r="V36" s="57">
        <f t="shared" si="22"/>
        <v>0.29115219387796415</v>
      </c>
      <c r="W36" s="57">
        <f t="shared" si="22"/>
        <v>0.10792509479703909</v>
      </c>
      <c r="X36" s="57">
        <f t="shared" si="22"/>
        <v>0.13416407864994909</v>
      </c>
      <c r="Y36" s="57">
        <f t="shared" si="22"/>
        <v>0</v>
      </c>
      <c r="Z36" s="57">
        <f t="shared" si="22"/>
        <v>7.1596249295993356E-2</v>
      </c>
      <c r="AA36" s="57">
        <f t="shared" ref="AA36:AC36" si="23">2*(SQRT((AA35/100*0.785398163397/(PI()))))</f>
        <v>0</v>
      </c>
      <c r="AB36" s="57">
        <f t="shared" si="23"/>
        <v>0.10488088481698522</v>
      </c>
      <c r="AC36" s="57">
        <f t="shared" si="23"/>
        <v>0</v>
      </c>
    </row>
  </sheetData>
  <conditionalFormatting sqref="B4:U10">
    <cfRule type="colorScale" priority="54">
      <colorScale>
        <cfvo type="num" val="0"/>
        <cfvo type="num" val="0.22"/>
        <cfvo type="max"/>
        <color rgb="FF5A8AC6"/>
        <color rgb="FFFCFCFF"/>
        <color rgb="FFF8696B"/>
      </colorScale>
    </cfRule>
  </conditionalFormatting>
  <conditionalFormatting sqref="B21">
    <cfRule type="cellIs" dxfId="35" priority="39" operator="between">
      <formula>0.099</formula>
      <formula>1.001</formula>
    </cfRule>
  </conditionalFormatting>
  <conditionalFormatting sqref="C21:U21">
    <cfRule type="cellIs" dxfId="34" priority="38" operator="between">
      <formula>0.099</formula>
      <formula>1.001</formula>
    </cfRule>
  </conditionalFormatting>
  <conditionalFormatting sqref="B24">
    <cfRule type="cellIs" dxfId="33" priority="37" operator="between">
      <formula>0.099</formula>
      <formula>1.001</formula>
    </cfRule>
  </conditionalFormatting>
  <conditionalFormatting sqref="C24:U24">
    <cfRule type="cellIs" dxfId="32" priority="36" operator="between">
      <formula>0.099</formula>
      <formula>1.001</formula>
    </cfRule>
  </conditionalFormatting>
  <conditionalFormatting sqref="B27">
    <cfRule type="cellIs" dxfId="29" priority="33" operator="between">
      <formula>0.099</formula>
      <formula>1.001</formula>
    </cfRule>
  </conditionalFormatting>
  <conditionalFormatting sqref="C27:U27">
    <cfRule type="cellIs" dxfId="28" priority="32" operator="between">
      <formula>0.099</formula>
      <formula>1.001</formula>
    </cfRule>
  </conditionalFormatting>
  <conditionalFormatting sqref="B30">
    <cfRule type="cellIs" dxfId="27" priority="31" operator="between">
      <formula>0.099</formula>
      <formula>1.001</formula>
    </cfRule>
  </conditionalFormatting>
  <conditionalFormatting sqref="C30:U30">
    <cfRule type="cellIs" dxfId="26" priority="30" operator="between">
      <formula>0.099</formula>
      <formula>1.001</formula>
    </cfRule>
  </conditionalFormatting>
  <conditionalFormatting sqref="B33">
    <cfRule type="cellIs" dxfId="25" priority="29" operator="between">
      <formula>0.099</formula>
      <formula>1.001</formula>
    </cfRule>
  </conditionalFormatting>
  <conditionalFormatting sqref="C33:U33">
    <cfRule type="cellIs" dxfId="24" priority="28" operator="between">
      <formula>0.099</formula>
      <formula>1.001</formula>
    </cfRule>
  </conditionalFormatting>
  <conditionalFormatting sqref="B36">
    <cfRule type="cellIs" dxfId="23" priority="27" operator="between">
      <formula>0.099</formula>
      <formula>1.001</formula>
    </cfRule>
  </conditionalFormatting>
  <conditionalFormatting sqref="C36:U36">
    <cfRule type="cellIs" dxfId="22" priority="26" operator="between">
      <formula>0.099</formula>
      <formula>1.001</formula>
    </cfRule>
  </conditionalFormatting>
  <conditionalFormatting sqref="B3:Z3">
    <cfRule type="colorScale" priority="57">
      <colorScale>
        <cfvo type="min"/>
        <cfvo type="num" val="0.22"/>
        <cfvo type="max"/>
        <color rgb="FF5A8AC6"/>
        <color rgb="FFFCFCFF"/>
        <color rgb="FFF8696B"/>
      </colorScale>
    </cfRule>
  </conditionalFormatting>
  <conditionalFormatting sqref="V4:Z10">
    <cfRule type="colorScale" priority="23">
      <colorScale>
        <cfvo type="min"/>
        <cfvo type="num" val="0.22"/>
        <cfvo type="max"/>
        <color rgb="FF5A8AC6"/>
        <color rgb="FFFCFCFF"/>
        <color rgb="FFF8696B"/>
      </colorScale>
    </cfRule>
  </conditionalFormatting>
  <conditionalFormatting sqref="V21:Z21">
    <cfRule type="cellIs" dxfId="21" priority="22" operator="between">
      <formula>0.099</formula>
      <formula>1.001</formula>
    </cfRule>
  </conditionalFormatting>
  <conditionalFormatting sqref="V24:Z24">
    <cfRule type="cellIs" dxfId="20" priority="21" operator="between">
      <formula>0.099</formula>
      <formula>1.001</formula>
    </cfRule>
  </conditionalFormatting>
  <conditionalFormatting sqref="V27:Z27">
    <cfRule type="cellIs" dxfId="18" priority="19" operator="between">
      <formula>0.099</formula>
      <formula>1.001</formula>
    </cfRule>
  </conditionalFormatting>
  <conditionalFormatting sqref="V30:Z30">
    <cfRule type="cellIs" dxfId="17" priority="18" operator="between">
      <formula>0.099</formula>
      <formula>1.001</formula>
    </cfRule>
  </conditionalFormatting>
  <conditionalFormatting sqref="V33:Z33">
    <cfRule type="cellIs" dxfId="16" priority="17" operator="between">
      <formula>0.099</formula>
      <formula>1.001</formula>
    </cfRule>
  </conditionalFormatting>
  <conditionalFormatting sqref="V36:Z36">
    <cfRule type="cellIs" dxfId="15" priority="16" operator="between">
      <formula>0.099</formula>
      <formula>1.001</formula>
    </cfRule>
  </conditionalFormatting>
  <conditionalFormatting sqref="B2:Z2">
    <cfRule type="colorScale" priority="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5">
    <cfRule type="cellIs" dxfId="14" priority="15" operator="between">
      <formula>0.099</formula>
      <formula>1.001</formula>
    </cfRule>
  </conditionalFormatting>
  <conditionalFormatting sqref="C15:U15">
    <cfRule type="cellIs" dxfId="13" priority="14" operator="between">
      <formula>0.099</formula>
      <formula>1.001</formula>
    </cfRule>
  </conditionalFormatting>
  <conditionalFormatting sqref="V15:Z15">
    <cfRule type="cellIs" dxfId="12" priority="13" operator="between">
      <formula>0.099</formula>
      <formula>1.001</formula>
    </cfRule>
  </conditionalFormatting>
  <conditionalFormatting sqref="B18">
    <cfRule type="cellIs" dxfId="11" priority="12" operator="between">
      <formula>0.099</formula>
      <formula>1.001</formula>
    </cfRule>
  </conditionalFormatting>
  <conditionalFormatting sqref="C18:U18">
    <cfRule type="cellIs" dxfId="10" priority="11" operator="between">
      <formula>0.099</formula>
      <formula>1.001</formula>
    </cfRule>
  </conditionalFormatting>
  <conditionalFormatting sqref="V18:Z18">
    <cfRule type="cellIs" dxfId="9" priority="10" operator="between">
      <formula>0.099</formula>
      <formula>1.001</formula>
    </cfRule>
  </conditionalFormatting>
  <conditionalFormatting sqref="AA21:AC21">
    <cfRule type="cellIs" dxfId="8" priority="9" operator="between">
      <formula>0.099</formula>
      <formula>1.001</formula>
    </cfRule>
  </conditionalFormatting>
  <conditionalFormatting sqref="AA24:AC24">
    <cfRule type="cellIs" dxfId="7" priority="8" operator="between">
      <formula>0.099</formula>
      <formula>1.001</formula>
    </cfRule>
  </conditionalFormatting>
  <conditionalFormatting sqref="AA27:AC27">
    <cfRule type="cellIs" dxfId="5" priority="6" operator="between">
      <formula>0.099</formula>
      <formula>1.001</formula>
    </cfRule>
  </conditionalFormatting>
  <conditionalFormatting sqref="AA30:AC30">
    <cfRule type="cellIs" dxfId="4" priority="5" operator="between">
      <formula>0.099</formula>
      <formula>1.001</formula>
    </cfRule>
  </conditionalFormatting>
  <conditionalFormatting sqref="AA33:AC33">
    <cfRule type="cellIs" dxfId="3" priority="4" operator="between">
      <formula>0.099</formula>
      <formula>1.001</formula>
    </cfRule>
  </conditionalFormatting>
  <conditionalFormatting sqref="AA36:AC36">
    <cfRule type="cellIs" dxfId="2" priority="3" operator="between">
      <formula>0.099</formula>
      <formula>1.001</formula>
    </cfRule>
  </conditionalFormatting>
  <conditionalFormatting sqref="AA15:AC15">
    <cfRule type="cellIs" dxfId="1" priority="2" operator="between">
      <formula>0.099</formula>
      <formula>1.001</formula>
    </cfRule>
  </conditionalFormatting>
  <conditionalFormatting sqref="AA18:AC18">
    <cfRule type="cellIs" dxfId="0" priority="1" operator="between">
      <formula>0.099</formula>
      <formula>1.001</formula>
    </cfRule>
  </conditionalFormatting>
  <pageMargins left="0.7" right="0.7" top="0.75" bottom="0.75" header="0.3" footer="0.3"/>
  <pageSetup orientation="portrait" horizontalDpi="2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By_Country</vt:lpstr>
      <vt:lpstr>CountryForGraph</vt:lpstr>
    </vt:vector>
  </TitlesOfParts>
  <Company>Stanford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HPGL</dc:creator>
  <cp:lastModifiedBy>Nathaniel Jeanson</cp:lastModifiedBy>
  <cp:lastPrinted>2010-06-07T10:14:44Z</cp:lastPrinted>
  <dcterms:created xsi:type="dcterms:W3CDTF">2007-05-07T22:26:49Z</dcterms:created>
  <dcterms:modified xsi:type="dcterms:W3CDTF">2020-12-11T16:42:11Z</dcterms:modified>
</cp:coreProperties>
</file>